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ttps://d.docs.live.net/e4f44ab61c99232c/ESCOMIL/CLIENTS/UNSAproASSMAT/Developpeur/EXCEL/Version en cours - XL/2023 Colonnes débloquées/"/>
    </mc:Choice>
  </mc:AlternateContent>
  <xr:revisionPtr revIDLastSave="35" documentId="8_{B3312056-BA7C-4499-80B8-82D5B06FF1A5}" xr6:coauthVersionLast="47" xr6:coauthVersionMax="47" xr10:uidLastSave="{184047B9-54F8-44DF-A4E3-02D5CEAABAB9}"/>
  <workbookProtection workbookAlgorithmName="SHA-512" workbookHashValue="K7YP8W2lzGvqtFZ31A0qXiCnAnAR7jn3YYTNWCyh6PTKHS/m3cT7Blm1DY1G9KMEzYlLozuL5Fd67HPEV54kqg==" workbookSaltValue="HrbNx70VxATaBmm5oVoSfQ==" workbookSpinCount="100000" lockStructure="1"/>
  <bookViews>
    <workbookView xWindow="-108" yWindow="-108" windowWidth="23256" windowHeight="12456" firstSheet="1" activeTab="1" xr2:uid="{00000000-000D-0000-FFFF-FFFF00000000}"/>
  </bookViews>
  <sheets>
    <sheet name="Données" sheetId="1" state="veryHidden" r:id="rId1"/>
    <sheet name="Bulletin de Paie" sheetId="16" r:id="rId2"/>
  </sheets>
  <definedNames>
    <definedName name="ANNEE_EN_COURS">Données!$B$1</definedName>
    <definedName name="Date">Données!$D$6</definedName>
    <definedName name="IE_Min">Données!$B$31</definedName>
    <definedName name="liste">Données!$B$3:$B$4</definedName>
    <definedName name="MG">Données!$C$31</definedName>
    <definedName name="OUINON">Données!$A$3:$A$4</definedName>
    <definedName name="SMIC">Données!$B$42</definedName>
    <definedName name="Version">Données!$B$6</definedName>
    <definedName name="_xlnm.Print_Area" localSheetId="1">'Bulletin de Paie'!$B$1:$P$79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1" l="1"/>
  <c r="B35" i="1"/>
  <c r="D14" i="1"/>
  <c r="B37" i="1" s="1"/>
  <c r="B38" i="1" s="1"/>
  <c r="H43" i="16"/>
  <c r="E80" i="16"/>
  <c r="B72" i="16"/>
  <c r="A61" i="1"/>
  <c r="A60" i="1"/>
  <c r="A58" i="1"/>
  <c r="A57" i="1"/>
  <c r="A52" i="1"/>
  <c r="B76" i="16"/>
  <c r="A51" i="1"/>
  <c r="B75" i="16"/>
  <c r="A49" i="1"/>
  <c r="B73" i="16" s="1"/>
  <c r="A48" i="1"/>
  <c r="B32" i="1"/>
  <c r="E32" i="1" s="1"/>
  <c r="J40" i="16"/>
  <c r="B40" i="16"/>
  <c r="B10" i="16"/>
  <c r="C81" i="16"/>
  <c r="C80" i="16"/>
  <c r="O1" i="16"/>
  <c r="A43" i="1"/>
  <c r="B78" i="16" s="1"/>
  <c r="D8" i="1"/>
  <c r="L43" i="16"/>
  <c r="L44" i="16"/>
  <c r="L45" i="16"/>
  <c r="J34" i="16"/>
  <c r="U34" i="16"/>
  <c r="V34" i="16"/>
  <c r="O12" i="16"/>
  <c r="I15" i="16"/>
  <c r="K15" i="16"/>
  <c r="K26" i="16" s="1"/>
  <c r="O13" i="16"/>
  <c r="I16" i="16"/>
  <c r="J16" i="16"/>
  <c r="J17" i="16"/>
  <c r="K17" i="16"/>
  <c r="J18" i="16"/>
  <c r="K18" i="16"/>
  <c r="J19" i="16"/>
  <c r="K19" i="16"/>
  <c r="J39" i="16"/>
  <c r="J38" i="16"/>
  <c r="H38" i="16"/>
  <c r="J36" i="16"/>
  <c r="H36" i="16"/>
  <c r="J35" i="16"/>
  <c r="H35" i="16"/>
  <c r="B31" i="16"/>
  <c r="B30" i="16"/>
  <c r="J32" i="16"/>
  <c r="B39" i="16"/>
  <c r="B38" i="16"/>
  <c r="B36" i="16"/>
  <c r="B35" i="16"/>
  <c r="B34" i="16"/>
  <c r="B33" i="16"/>
  <c r="B32" i="16"/>
  <c r="H42" i="16"/>
  <c r="B80" i="16"/>
  <c r="B1" i="16"/>
  <c r="J33" i="16"/>
  <c r="J31" i="16"/>
  <c r="B43" i="16"/>
  <c r="B42" i="16"/>
  <c r="B41" i="16"/>
  <c r="K75" i="16"/>
  <c r="P75" i="16"/>
  <c r="K72" i="16"/>
  <c r="P72" i="16"/>
  <c r="H55" i="16"/>
  <c r="H54" i="16"/>
  <c r="H53" i="16"/>
  <c r="H58" i="16" s="1"/>
  <c r="H52" i="16"/>
  <c r="H51" i="16"/>
  <c r="O48" i="16"/>
  <c r="N47" i="16"/>
  <c r="M46" i="16"/>
  <c r="P49" i="16"/>
  <c r="U45" i="16"/>
  <c r="V45" i="16"/>
  <c r="U44" i="16"/>
  <c r="W44" i="16"/>
  <c r="U43" i="16"/>
  <c r="V43" i="16"/>
  <c r="U42" i="16"/>
  <c r="V42" i="16"/>
  <c r="U41" i="16"/>
  <c r="V41" i="16"/>
  <c r="U40" i="16"/>
  <c r="W40" i="16"/>
  <c r="U39" i="16"/>
  <c r="V39" i="16"/>
  <c r="U38" i="16"/>
  <c r="V38" i="16"/>
  <c r="U37" i="16"/>
  <c r="V37" i="16"/>
  <c r="U36" i="16"/>
  <c r="W36" i="16"/>
  <c r="U35" i="16"/>
  <c r="W35" i="16"/>
  <c r="U33" i="16"/>
  <c r="V33" i="16"/>
  <c r="U32" i="16"/>
  <c r="W32" i="16"/>
  <c r="U31" i="16"/>
  <c r="V31" i="16"/>
  <c r="U30" i="16"/>
  <c r="V30" i="16"/>
  <c r="U29" i="16"/>
  <c r="W29" i="16"/>
  <c r="U28" i="16"/>
  <c r="V28" i="16"/>
  <c r="U27" i="16"/>
  <c r="W27" i="16"/>
  <c r="U26" i="16"/>
  <c r="V26" i="16"/>
  <c r="U25" i="16"/>
  <c r="V25" i="16"/>
  <c r="K25" i="16"/>
  <c r="U24" i="16"/>
  <c r="V24" i="16"/>
  <c r="U23" i="16"/>
  <c r="V23" i="16"/>
  <c r="U22" i="16"/>
  <c r="V22" i="16"/>
  <c r="U21" i="16"/>
  <c r="W21" i="16"/>
  <c r="V21" i="16"/>
  <c r="K21" i="16"/>
  <c r="U20" i="16"/>
  <c r="V20" i="16"/>
  <c r="K20" i="16"/>
  <c r="U19" i="16"/>
  <c r="W19" i="16"/>
  <c r="U18" i="16"/>
  <c r="W18" i="16"/>
  <c r="V18" i="16"/>
  <c r="U17" i="16"/>
  <c r="V17" i="16"/>
  <c r="U16" i="16"/>
  <c r="W16" i="16"/>
  <c r="U15" i="16"/>
  <c r="W15" i="16"/>
  <c r="W34" i="16"/>
  <c r="W22" i="16"/>
  <c r="V35" i="16"/>
  <c r="W37" i="16"/>
  <c r="W43" i="16"/>
  <c r="W26" i="16"/>
  <c r="W41" i="16"/>
  <c r="V32" i="16"/>
  <c r="V15" i="16"/>
  <c r="W45" i="16"/>
  <c r="V27" i="16"/>
  <c r="V19" i="16"/>
  <c r="V29" i="16"/>
  <c r="W38" i="16"/>
  <c r="W25" i="16"/>
  <c r="K16" i="16"/>
  <c r="G37" i="16" s="1"/>
  <c r="W42" i="16"/>
  <c r="W33" i="16"/>
  <c r="W28" i="16"/>
  <c r="W30" i="16"/>
  <c r="V16" i="16"/>
  <c r="V36" i="16"/>
  <c r="W20" i="16"/>
  <c r="W23" i="16"/>
  <c r="V40" i="16"/>
  <c r="V44" i="16"/>
  <c r="W39" i="16"/>
  <c r="W17" i="16"/>
  <c r="W31" i="16"/>
  <c r="W24" i="16"/>
  <c r="W46" i="16"/>
  <c r="P52" i="16"/>
  <c r="V46" i="16"/>
  <c r="P53" i="16"/>
  <c r="H69" i="16" l="1"/>
  <c r="O69" i="16" s="1"/>
  <c r="H31" i="16"/>
  <c r="B33" i="1"/>
  <c r="K37" i="16"/>
  <c r="I37" i="16"/>
  <c r="G32" i="16"/>
  <c r="K32" i="16" s="1"/>
  <c r="G42" i="16"/>
  <c r="G34" i="16"/>
  <c r="K34" i="16" s="1"/>
  <c r="G31" i="16"/>
  <c r="G39" i="16"/>
  <c r="K39" i="16" s="1"/>
  <c r="G30" i="16"/>
  <c r="G35" i="16"/>
  <c r="G33" i="16"/>
  <c r="K33" i="16" s="1"/>
  <c r="G36" i="16"/>
  <c r="G38" i="16"/>
  <c r="G40" i="16" l="1"/>
  <c r="K40" i="16" s="1"/>
  <c r="K30" i="16"/>
  <c r="I31" i="16"/>
  <c r="K31" i="16"/>
  <c r="I36" i="16"/>
  <c r="K36" i="16"/>
  <c r="I35" i="16"/>
  <c r="K35" i="16"/>
  <c r="K38" i="16"/>
  <c r="I38" i="16"/>
  <c r="G43" i="16"/>
  <c r="I43" i="16" s="1"/>
  <c r="I42" i="16"/>
  <c r="J45" i="16" l="1"/>
  <c r="G45" i="16"/>
  <c r="G48" i="16" l="1"/>
  <c r="E69" i="16"/>
  <c r="L69" i="16" l="1"/>
  <c r="E59" i="16"/>
  <c r="H59" i="16" s="1"/>
  <c r="G6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Bruno-UR</author>
    <author>Céline SCHAAR</author>
    <author>Céline</author>
    <author>Famillle</author>
    <author>Liliane</author>
  </authors>
  <commentList>
    <comment ref="K1" authorId="0" shapeId="0" xr:uid="{00000000-0006-0000-0100-000001000000}">
      <text>
        <r>
          <rPr>
            <b/>
            <sz val="9"/>
            <color indexed="81"/>
            <rFont val="Tahoma"/>
            <family val="2"/>
          </rPr>
          <t>Saisir le premier jour du mois sous la forme JJ/MM/AAA</t>
        </r>
        <r>
          <rPr>
            <sz val="9"/>
            <color indexed="81"/>
            <rFont val="Tahoma"/>
            <family val="2"/>
          </rPr>
          <t xml:space="preserve">
</t>
        </r>
      </text>
    </comment>
    <comment ref="N9" authorId="1" shapeId="0" xr:uid="{00000000-0006-0000-0100-000002000000}">
      <text>
        <r>
          <rPr>
            <sz val="9"/>
            <color indexed="81"/>
            <rFont val="Tahoma"/>
            <family val="2"/>
          </rPr>
          <t xml:space="preserve">
Le contrat </t>
        </r>
        <r>
          <rPr>
            <b/>
            <sz val="9"/>
            <color indexed="81"/>
            <rFont val="Tahoma"/>
            <family val="2"/>
          </rPr>
          <t>CDD à terme imprécis</t>
        </r>
        <r>
          <rPr>
            <sz val="9"/>
            <color indexed="81"/>
            <rFont val="Tahoma"/>
            <family val="2"/>
          </rPr>
          <t xml:space="preserve">, ne peut être conclu que pour le remplacement d'une assistante maternelle dont le contrat est suspendu et dont la durée d'absence est inconnue.
</t>
        </r>
        <r>
          <rPr>
            <b/>
            <sz val="9"/>
            <color indexed="10"/>
            <rFont val="Tahoma"/>
            <family val="2"/>
          </rPr>
          <t>Le calcul de la mensualisation doit se faire OBLIGATOIREMENT sur 12 mois.</t>
        </r>
        <r>
          <rPr>
            <sz val="9"/>
            <color indexed="81"/>
            <rFont val="Tahoma"/>
            <family val="2"/>
          </rPr>
          <t xml:space="preserve">
</t>
        </r>
      </text>
    </comment>
    <comment ref="I12" authorId="2" shapeId="0" xr:uid="{00000000-0006-0000-0100-000003000000}">
      <text>
        <r>
          <rPr>
            <sz val="9"/>
            <color indexed="81"/>
            <rFont val="Tahoma"/>
            <family val="2"/>
          </rPr>
          <t xml:space="preserve">Les heures jusqu'à 45 heures
</t>
        </r>
      </text>
    </comment>
    <comment ref="O12" authorId="2" shapeId="0" xr:uid="{00000000-0006-0000-0100-000004000000}">
      <text>
        <r>
          <rPr>
            <sz val="9"/>
            <color indexed="81"/>
            <rFont val="Tahoma"/>
            <family val="2"/>
          </rPr>
          <t xml:space="preserve">
</t>
        </r>
        <r>
          <rPr>
            <b/>
            <sz val="9"/>
            <color indexed="10"/>
            <rFont val="Tahoma"/>
            <family val="2"/>
          </rPr>
          <t>Calcul automatique.</t>
        </r>
        <r>
          <rPr>
            <sz val="9"/>
            <color indexed="81"/>
            <rFont val="Tahoma"/>
            <family val="2"/>
          </rPr>
          <t xml:space="preserve">
Vous n'avez pas accès à ces cases.
</t>
        </r>
      </text>
    </comment>
    <comment ref="I13" authorId="2" shapeId="0" xr:uid="{00000000-0006-0000-0100-000005000000}">
      <text>
        <r>
          <rPr>
            <b/>
            <sz val="9"/>
            <color indexed="81"/>
            <rFont val="Tahoma"/>
            <family val="2"/>
          </rPr>
          <t xml:space="preserve">
</t>
        </r>
        <r>
          <rPr>
            <sz val="9"/>
            <color indexed="81"/>
            <rFont val="Tahoma"/>
            <family val="2"/>
          </rPr>
          <t xml:space="preserve">Les heures à partir de la 46ème heure
</t>
        </r>
      </text>
    </comment>
    <comment ref="M14" authorId="3" shapeId="0" xr:uid="{00000000-0006-0000-0100-000006000000}">
      <text>
        <r>
          <rPr>
            <sz val="8"/>
            <color indexed="81"/>
            <rFont val="Tahoma"/>
            <family val="2"/>
          </rPr>
          <t xml:space="preserve">
Notez le nombre d'heures prévu par jour sur votre contrat </t>
        </r>
        <r>
          <rPr>
            <sz val="8"/>
            <color indexed="10"/>
            <rFont val="Tahoma"/>
            <family val="2"/>
          </rPr>
          <t>moins</t>
        </r>
        <r>
          <rPr>
            <sz val="8"/>
            <color indexed="81"/>
            <rFont val="Tahoma"/>
            <family val="2"/>
          </rPr>
          <t xml:space="preserve"> les heures d'absence à déduire si la journée n'a pas été complète.
</t>
        </r>
        <r>
          <rPr>
            <b/>
            <u/>
            <sz val="8"/>
            <color indexed="81"/>
            <rFont val="Tahoma"/>
            <family val="2"/>
          </rPr>
          <t xml:space="preserve">
Liste des commentaires en cas d'absence : </t>
        </r>
        <r>
          <rPr>
            <sz val="8"/>
            <color indexed="81"/>
            <rFont val="Tahoma"/>
            <family val="2"/>
          </rPr>
          <t xml:space="preserve">
- AAM : Absence Assistante Maternelle
- AME : Absence Maladie Enfant
-</t>
        </r>
        <r>
          <rPr>
            <sz val="8"/>
            <color indexed="48"/>
            <rFont val="Tahoma"/>
            <family val="2"/>
          </rPr>
          <t xml:space="preserve"> ANJE : Absence Non Justifiée Enfant</t>
        </r>
        <r>
          <rPr>
            <sz val="8"/>
            <color indexed="81"/>
            <rFont val="Tahoma"/>
            <family val="2"/>
          </rPr>
          <t xml:space="preserve">
- CCP : Congés pour Convenance Personnelle
- </t>
        </r>
        <r>
          <rPr>
            <sz val="8"/>
            <color indexed="48"/>
            <rFont val="Tahoma"/>
            <family val="2"/>
          </rPr>
          <t>CEF : Congés pour Evènements Familiaux
- CPc : Congés Payés année complète</t>
        </r>
        <r>
          <rPr>
            <sz val="8"/>
            <color indexed="81"/>
            <rFont val="Tahoma"/>
            <family val="2"/>
          </rPr>
          <t xml:space="preserve">
- Cpi : Congés Payés année incomplète
- CSS : Congés Sans Solde
- </t>
        </r>
        <r>
          <rPr>
            <sz val="8"/>
            <color indexed="48"/>
            <rFont val="Tahoma"/>
            <family val="2"/>
          </rPr>
          <t>DIVa : Divers à ajouter</t>
        </r>
        <r>
          <rPr>
            <sz val="8"/>
            <color indexed="81"/>
            <rFont val="Tahoma"/>
            <family val="2"/>
          </rPr>
          <t xml:space="preserve">
- DIVd : Divers à déduire FCP : Férié Chômé Payé
- </t>
        </r>
        <r>
          <rPr>
            <sz val="8"/>
            <color indexed="48"/>
            <rFont val="Tahoma"/>
            <family val="2"/>
          </rPr>
          <t>FCP : Férié Chômé Payé
- FO : Formation Obligatoire</t>
        </r>
        <r>
          <rPr>
            <sz val="8"/>
            <color indexed="81"/>
            <rFont val="Tahoma"/>
            <family val="2"/>
          </rPr>
          <t xml:space="preserve">
- FRAC : Jour de fractionnement, </t>
        </r>
        <r>
          <rPr>
            <sz val="8"/>
            <color indexed="48"/>
            <rFont val="Tahoma"/>
            <family val="2"/>
          </rPr>
          <t>voir notice explicative dans les outils.</t>
        </r>
        <r>
          <rPr>
            <sz val="8"/>
            <color indexed="81"/>
            <rFont val="Tahoma"/>
            <family val="2"/>
          </rPr>
          <t xml:space="preserve">
- PEC : Pas ou plus En Contrat
- SED : Semaine Employeur Déduite
</t>
        </r>
        <r>
          <rPr>
            <b/>
            <sz val="8"/>
            <color indexed="81"/>
            <rFont val="Tahoma"/>
            <family val="2"/>
          </rPr>
          <t xml:space="preserve">
POUR LA REGULARISATION </t>
        </r>
        <r>
          <rPr>
            <sz val="8"/>
            <color indexed="81"/>
            <rFont val="Tahoma"/>
            <family val="2"/>
          </rPr>
          <t xml:space="preserve">, </t>
        </r>
        <r>
          <rPr>
            <sz val="8"/>
            <color indexed="48"/>
            <rFont val="Tahoma"/>
            <family val="2"/>
          </rPr>
          <t>en cas d'absences non justifiées de l'enfant , de jours pour évènements familiaux, de jours de congés payés année complète qui sont assimilés à du temps de travail, de divers à ajouter, de jours fériés chomés payés, de formation obligatoire et de jours de fractionnement dans certains cas</t>
        </r>
        <r>
          <rPr>
            <sz val="8"/>
            <color indexed="81"/>
            <rFont val="Tahoma"/>
            <family val="2"/>
          </rPr>
          <t xml:space="preserve"> , pensez à ajouter ces heures aux heures réellement travaillées dans le mois. Cela vous donnera le nombre d'heure CONTRACTUELLES (càd, les heures qui doivent vous être payées, telles que définies à la signature du contrat)
Exemple : vous travaillez 10h par jour, à la fin du mois vous avez réellement travaillé 170h mais l'enfant a été absent 2 jours (20h non justifiées). Vous devez indiquer dans le tableau de régularisation 190h dans la colonne "heures travaillées ou assimilées travaillées" car les 20h d'absence doivent être prises en compte dans le calcul de la régularisation</t>
        </r>
        <r>
          <rPr>
            <sz val="9"/>
            <color indexed="81"/>
            <rFont val="Tahoma"/>
            <family val="2"/>
          </rPr>
          <t>.</t>
        </r>
        <r>
          <rPr>
            <b/>
            <sz val="9"/>
            <color indexed="10"/>
            <rFont val="Tahoma"/>
            <family val="2"/>
          </rPr>
          <t xml:space="preserve">
</t>
        </r>
        <r>
          <rPr>
            <b/>
            <u/>
            <sz val="9"/>
            <color indexed="10"/>
            <rFont val="Tahoma"/>
            <family val="2"/>
          </rPr>
          <t xml:space="preserve">
ATTENTION </t>
        </r>
        <r>
          <rPr>
            <u/>
            <sz val="9"/>
            <color indexed="81"/>
            <rFont val="Tahoma"/>
            <family val="2"/>
          </rPr>
          <t>:</t>
        </r>
        <r>
          <rPr>
            <sz val="9"/>
            <color indexed="81"/>
            <rFont val="Tahoma"/>
            <family val="2"/>
          </rPr>
          <t xml:space="preserve"> Une feuille de paie ne peut s'établir qu'en centième d'heure. Il est impératif de convertir vos minutes, en centième. Ex :</t>
        </r>
        <r>
          <rPr>
            <sz val="9"/>
            <color indexed="10"/>
            <rFont val="Tahoma"/>
            <family val="2"/>
          </rPr>
          <t xml:space="preserve"> 30 minute</t>
        </r>
        <r>
          <rPr>
            <sz val="9"/>
            <color indexed="81"/>
            <rFont val="Tahoma"/>
            <family val="2"/>
          </rPr>
          <t>s/60 = 0,50 centième. Si vous travaillez 9h30 par jour, dans la feuille de paie,</t>
        </r>
        <r>
          <rPr>
            <b/>
            <sz val="9"/>
            <color indexed="10"/>
            <rFont val="Tahoma"/>
            <family val="2"/>
          </rPr>
          <t xml:space="preserve"> il faudra noter : 9h50</t>
        </r>
        <r>
          <rPr>
            <sz val="9"/>
            <color indexed="81"/>
            <rFont val="Tahoma"/>
            <family val="2"/>
          </rPr>
          <t xml:space="preserve">.
 </t>
        </r>
      </text>
    </comment>
    <comment ref="N14" authorId="3" shapeId="0" xr:uid="{00000000-0006-0000-0100-000007000000}">
      <text>
        <r>
          <rPr>
            <b/>
            <sz val="9"/>
            <color indexed="10"/>
            <rFont val="Tahoma"/>
            <family val="2"/>
          </rPr>
          <t xml:space="preserve">
ATTENTION :</t>
        </r>
        <r>
          <rPr>
            <sz val="9"/>
            <color indexed="81"/>
            <rFont val="Tahoma"/>
            <family val="2"/>
          </rPr>
          <t xml:space="preserve"> Une feuille de paie ne peut s'établir qu'en centième d'heure. Il est impératif de convertir vos minutes, en centième. Ex : 30 minutes/60 = 0,50 centième. Si vous avez travaillez </t>
        </r>
        <r>
          <rPr>
            <sz val="9"/>
            <color indexed="10"/>
            <rFont val="Tahoma"/>
            <family val="2"/>
          </rPr>
          <t>30 minutes</t>
        </r>
        <r>
          <rPr>
            <sz val="9"/>
            <color indexed="81"/>
            <rFont val="Tahoma"/>
            <family val="2"/>
          </rPr>
          <t xml:space="preserve"> en heure complémentaire, dans la feuille de paie,</t>
        </r>
        <r>
          <rPr>
            <b/>
            <sz val="9"/>
            <color indexed="81"/>
            <rFont val="Tahoma"/>
            <family val="2"/>
          </rPr>
          <t xml:space="preserve"> </t>
        </r>
        <r>
          <rPr>
            <b/>
            <sz val="9"/>
            <color indexed="10"/>
            <rFont val="Tahoma"/>
            <family val="2"/>
          </rPr>
          <t>il faudra noter : 0,50</t>
        </r>
        <r>
          <rPr>
            <sz val="9"/>
            <color indexed="10"/>
            <rFont val="Tahoma"/>
            <family val="2"/>
          </rPr>
          <t xml:space="preserve"> </t>
        </r>
        <r>
          <rPr>
            <sz val="9"/>
            <color indexed="81"/>
            <rFont val="Tahoma"/>
            <family val="2"/>
          </rPr>
          <t xml:space="preserve">et non 0,30.
</t>
        </r>
      </text>
    </comment>
    <comment ref="O14" authorId="3" shapeId="0" xr:uid="{00000000-0006-0000-0100-000008000000}">
      <text>
        <r>
          <rPr>
            <b/>
            <sz val="9"/>
            <color indexed="10"/>
            <rFont val="Tahoma"/>
            <family val="2"/>
          </rPr>
          <t xml:space="preserve">
ATTENTION</t>
        </r>
        <r>
          <rPr>
            <sz val="9"/>
            <color indexed="81"/>
            <rFont val="Tahoma"/>
            <family val="2"/>
          </rPr>
          <t xml:space="preserve"> : Une feuille de paie ne peut s'établir qu'en centième d'heure. Il est impératif de convertir vos minutes, en centième. Ex : 30 minutes/60 = 0,50 centième. Si vous avez travaillez 30 minutes en heure supplémentaire, dans la feuille de paie, </t>
        </r>
        <r>
          <rPr>
            <b/>
            <sz val="9"/>
            <color indexed="10"/>
            <rFont val="Tahoma"/>
            <family val="2"/>
          </rPr>
          <t>il faudra noter : 0,50</t>
        </r>
        <r>
          <rPr>
            <sz val="9"/>
            <color indexed="81"/>
            <rFont val="Tahoma"/>
            <family val="2"/>
          </rPr>
          <t xml:space="preserve"> et non 0,30.
</t>
        </r>
      </text>
    </comment>
    <comment ref="P14" authorId="3" shapeId="0" xr:uid="{00000000-0006-0000-0100-000009000000}">
      <text>
        <r>
          <rPr>
            <sz val="8"/>
            <color indexed="81"/>
            <rFont val="Tahoma"/>
            <family val="2"/>
          </rPr>
          <t xml:space="preserve">
Si dans la colonne heures vous avez noté le code : ANJE ;  CEF ; CPc ; DIVa ; FCP ; FO ; FRAC dans certains cas.
Mentionnez en face du code, dans cette colonne le nombre d'heures correspondant.
</t>
        </r>
        <r>
          <rPr>
            <sz val="9"/>
            <color indexed="81"/>
            <rFont val="Tahoma"/>
            <family val="2"/>
          </rPr>
          <t xml:space="preserve">
Ex : Heures  </t>
        </r>
        <r>
          <rPr>
            <b/>
            <sz val="9"/>
            <color indexed="81"/>
            <rFont val="Tahoma"/>
            <family val="2"/>
          </rPr>
          <t>FCP</t>
        </r>
        <r>
          <rPr>
            <sz val="9"/>
            <color indexed="81"/>
            <rFont val="Tahoma"/>
            <family val="2"/>
          </rPr>
          <t xml:space="preserve">  heures contractuelles </t>
        </r>
        <r>
          <rPr>
            <b/>
            <sz val="9"/>
            <color indexed="81"/>
            <rFont val="Tahoma"/>
            <family val="2"/>
          </rPr>
          <t xml:space="preserve">10,00
Si vous avez noté CP :
CPc
- </t>
        </r>
        <r>
          <rPr>
            <sz val="9"/>
            <color indexed="81"/>
            <rFont val="Tahoma"/>
            <family val="2"/>
          </rPr>
          <t>vous êtes en</t>
        </r>
        <r>
          <rPr>
            <b/>
            <sz val="9"/>
            <color indexed="81"/>
            <rFont val="Tahoma"/>
            <family val="2"/>
          </rPr>
          <t xml:space="preserve"> année complète</t>
        </r>
        <r>
          <rPr>
            <sz val="9"/>
            <color indexed="81"/>
            <rFont val="Tahoma"/>
            <family val="2"/>
          </rPr>
          <t xml:space="preserve"> vous mettez les heures contractuelles comme ci-dessus
</t>
        </r>
        <r>
          <rPr>
            <b/>
            <sz val="9"/>
            <color indexed="81"/>
            <rFont val="Tahoma"/>
            <family val="2"/>
          </rPr>
          <t>CP</t>
        </r>
        <r>
          <rPr>
            <b/>
            <sz val="9"/>
            <color indexed="10"/>
            <rFont val="Tahoma"/>
            <family val="2"/>
          </rPr>
          <t>i</t>
        </r>
        <r>
          <rPr>
            <sz val="9"/>
            <color indexed="81"/>
            <rFont val="Tahoma"/>
            <family val="2"/>
          </rPr>
          <t xml:space="preserve">
- vous êtes en </t>
        </r>
        <r>
          <rPr>
            <b/>
            <sz val="9"/>
            <color indexed="81"/>
            <rFont val="Tahoma"/>
            <family val="2"/>
          </rPr>
          <t>année incomplète</t>
        </r>
        <r>
          <rPr>
            <sz val="9"/>
            <color indexed="81"/>
            <rFont val="Tahoma"/>
            <family val="2"/>
          </rPr>
          <t xml:space="preserve"> vous laissez la </t>
        </r>
        <r>
          <rPr>
            <b/>
            <sz val="9"/>
            <color indexed="81"/>
            <rFont val="Tahoma"/>
            <family val="2"/>
          </rPr>
          <t xml:space="preserve">case vide </t>
        </r>
        <r>
          <rPr>
            <sz val="9"/>
            <color indexed="81"/>
            <rFont val="Tahoma"/>
            <family val="2"/>
          </rPr>
          <t>(les cp ne rentrent pas dans la régularisation du salaire, ils sont payés en plus de la mensualisation)</t>
        </r>
        <r>
          <rPr>
            <b/>
            <sz val="9"/>
            <color indexed="81"/>
            <rFont val="Tahoma"/>
            <family val="2"/>
          </rPr>
          <t xml:space="preserve">
</t>
        </r>
        <r>
          <rPr>
            <sz val="8"/>
            <color indexed="81"/>
            <rFont val="Tahoma"/>
            <family val="2"/>
          </rPr>
          <t xml:space="preserve">Un calcul automatique sera fait. Il vous restera à reporter ce chiffre dans le tableau de régularisation à la date anniversaire du contrat ou  au moment de sa rupture.
</t>
        </r>
      </text>
    </comment>
    <comment ref="J15" authorId="3" shapeId="0" xr:uid="{00000000-0006-0000-0100-00000A000000}">
      <text>
        <r>
          <rPr>
            <sz val="8"/>
            <color indexed="81"/>
            <rFont val="Tahoma"/>
            <family val="2"/>
          </rPr>
          <t xml:space="preserve">Indiquez votre taux horaire </t>
        </r>
        <r>
          <rPr>
            <b/>
            <sz val="8"/>
            <color indexed="81"/>
            <rFont val="Tahoma"/>
            <family val="2"/>
          </rPr>
          <t>brut</t>
        </r>
        <r>
          <rPr>
            <sz val="9"/>
            <color indexed="81"/>
            <rFont val="Tahoma"/>
            <family val="2"/>
          </rPr>
          <t xml:space="preserve">
</t>
        </r>
      </text>
    </comment>
    <comment ref="G17" authorId="3" shapeId="0" xr:uid="{00000000-0006-0000-0100-00000B000000}">
      <text>
        <r>
          <rPr>
            <sz val="8"/>
            <color indexed="81"/>
            <rFont val="Tahoma"/>
            <family val="2"/>
          </rPr>
          <t>Indiquez le pourcentage de votre taux de majoration.</t>
        </r>
        <r>
          <rPr>
            <sz val="9"/>
            <color indexed="81"/>
            <rFont val="Tahoma"/>
            <family val="2"/>
          </rPr>
          <t xml:space="preserve">
</t>
        </r>
      </text>
    </comment>
    <comment ref="I17" authorId="3" shapeId="0" xr:uid="{00000000-0006-0000-0100-00000C000000}">
      <text>
        <r>
          <rPr>
            <sz val="9"/>
            <color indexed="81"/>
            <rFont val="Tahoma"/>
            <family val="2"/>
          </rPr>
          <t xml:space="preserve">
Indiquez le nombre d'heures supplémentaires mensualisées ou le nombre d'heures supplémentaires réellement réalisées.
</t>
        </r>
      </text>
    </comment>
    <comment ref="C18" authorId="3" shapeId="0" xr:uid="{00000000-0006-0000-0100-00000D000000}">
      <text>
        <r>
          <rPr>
            <sz val="8"/>
            <color indexed="81"/>
            <rFont val="Tahoma"/>
            <family val="2"/>
          </rPr>
          <t xml:space="preserve">
Pour les heures complémentaires, ne prendre en compte que les heures travaillées, </t>
        </r>
        <r>
          <rPr>
            <b/>
            <sz val="8"/>
            <color indexed="81"/>
            <rFont val="Tahoma"/>
            <family val="2"/>
          </rPr>
          <t>en plus</t>
        </r>
        <r>
          <rPr>
            <sz val="8"/>
            <color indexed="81"/>
            <rFont val="Tahoma"/>
            <family val="2"/>
          </rPr>
          <t xml:space="preserve"> de celles prévues au contrat, jusqu'à la </t>
        </r>
        <r>
          <rPr>
            <b/>
            <sz val="8"/>
            <color indexed="81"/>
            <rFont val="Tahoma"/>
            <family val="2"/>
          </rPr>
          <t>45ème heure</t>
        </r>
        <r>
          <rPr>
            <sz val="8"/>
            <color indexed="81"/>
            <rFont val="Tahoma"/>
            <family val="2"/>
          </rPr>
          <t xml:space="preserve">.
</t>
        </r>
      </text>
    </comment>
    <comment ref="G18" authorId="3" shapeId="0" xr:uid="{00000000-0006-0000-0100-00000E000000}">
      <text>
        <r>
          <rPr>
            <sz val="8"/>
            <color indexed="81"/>
            <rFont val="Tahoma"/>
            <family val="2"/>
          </rPr>
          <t>Indiquez le pourcentage de votre taux de majoration.</t>
        </r>
        <r>
          <rPr>
            <sz val="9"/>
            <color indexed="81"/>
            <rFont val="Tahoma"/>
            <family val="2"/>
          </rPr>
          <t xml:space="preserve">
</t>
        </r>
      </text>
    </comment>
    <comment ref="I18" authorId="3" shapeId="0" xr:uid="{00000000-0006-0000-0100-00000F000000}">
      <text>
        <r>
          <rPr>
            <sz val="8"/>
            <color indexed="81"/>
            <rFont val="Tahoma"/>
            <family val="2"/>
          </rPr>
          <t>Reportez les heures complémentaires de la feuille de présence</t>
        </r>
        <r>
          <rPr>
            <sz val="9"/>
            <color indexed="81"/>
            <rFont val="Tahoma"/>
            <family val="2"/>
          </rPr>
          <t xml:space="preserve">
</t>
        </r>
      </text>
    </comment>
    <comment ref="C19" authorId="3" shapeId="0" xr:uid="{00000000-0006-0000-0100-000010000000}">
      <text>
        <r>
          <rPr>
            <sz val="8"/>
            <color indexed="81"/>
            <rFont val="Tahoma"/>
            <family val="2"/>
          </rPr>
          <t xml:space="preserve">
A ne prendre en compte qu'à partir de la 46ème heure </t>
        </r>
        <r>
          <rPr>
            <u/>
            <sz val="8"/>
            <color indexed="81"/>
            <rFont val="Tahoma"/>
            <family val="2"/>
          </rPr>
          <t>non prévue au contrat</t>
        </r>
        <r>
          <rPr>
            <sz val="8"/>
            <color indexed="81"/>
            <rFont val="Tahoma"/>
            <family val="2"/>
          </rPr>
          <t xml:space="preserve"> ou si vous effectuez des heures supplémentaires </t>
        </r>
        <r>
          <rPr>
            <b/>
            <sz val="8"/>
            <color indexed="81"/>
            <rFont val="Tahoma"/>
            <family val="2"/>
          </rPr>
          <t>en plus de celles mensualisées.</t>
        </r>
        <r>
          <rPr>
            <sz val="9"/>
            <color indexed="81"/>
            <rFont val="Tahoma"/>
            <family val="2"/>
          </rPr>
          <t xml:space="preserve">
</t>
        </r>
      </text>
    </comment>
    <comment ref="G19" authorId="3" shapeId="0" xr:uid="{00000000-0006-0000-0100-000011000000}">
      <text>
        <r>
          <rPr>
            <sz val="8"/>
            <color indexed="81"/>
            <rFont val="Tahoma"/>
            <family val="2"/>
          </rPr>
          <t>Indiquez le pourcentage de votre taux de majoration.</t>
        </r>
        <r>
          <rPr>
            <sz val="9"/>
            <color indexed="81"/>
            <rFont val="Tahoma"/>
            <family val="2"/>
          </rPr>
          <t xml:space="preserve">
</t>
        </r>
      </text>
    </comment>
    <comment ref="I19" authorId="3" shapeId="0" xr:uid="{00000000-0006-0000-0100-000012000000}">
      <text>
        <r>
          <rPr>
            <sz val="9"/>
            <color indexed="81"/>
            <rFont val="Tahoma"/>
            <family val="2"/>
          </rPr>
          <t xml:space="preserve">
Reportez, à partir de la feuille de présence, les heures supplémentaires réalisées en plus du contrat. 
</t>
        </r>
        <r>
          <rPr>
            <sz val="8"/>
            <color indexed="81"/>
            <rFont val="Tahoma"/>
            <family val="2"/>
          </rPr>
          <t xml:space="preserve">
</t>
        </r>
        <r>
          <rPr>
            <sz val="9"/>
            <color indexed="81"/>
            <rFont val="Tahoma"/>
            <family val="2"/>
          </rPr>
          <t xml:space="preserve">
</t>
        </r>
      </text>
    </comment>
    <comment ref="I20" authorId="3" shapeId="0" xr:uid="{00000000-0006-0000-0100-000013000000}">
      <text>
        <r>
          <rPr>
            <sz val="8"/>
            <color indexed="81"/>
            <rFont val="Tahoma"/>
            <family val="2"/>
          </rPr>
          <t>Saisissez le nombre d'heures d'absence.</t>
        </r>
        <r>
          <rPr>
            <sz val="9"/>
            <color indexed="81"/>
            <rFont val="Tahoma"/>
            <family val="2"/>
          </rPr>
          <t xml:space="preserve">
</t>
        </r>
      </text>
    </comment>
    <comment ref="J20" authorId="3" shapeId="0" xr:uid="{00000000-0006-0000-0100-000014000000}">
      <text>
        <r>
          <rPr>
            <b/>
            <u/>
            <sz val="8"/>
            <color indexed="81"/>
            <rFont val="Tahoma"/>
            <family val="2"/>
          </rPr>
          <t xml:space="preserve">Calcul de la retenue de salaire : </t>
        </r>
        <r>
          <rPr>
            <sz val="8"/>
            <color indexed="81"/>
            <rFont val="Tahoma"/>
            <family val="2"/>
          </rPr>
          <t xml:space="preserve">
1)  si vous travaillez le même nombre d'heures par jour, vous devez diviser votre salaire brut par le nombre de jours théoriques du mois concerné (voir le guide pratique)  Le résultat trouvé correspondra au montant que représente une journée d'absence. 
Dans la colonne "BASE", saisissez le nombre d'heures que représente ces jours d'absence, 
Dans la colonne "TAUX" saisissez le montant d'une heure d'absence
La déduction se fera automatiquement.
2) si vous ne travaillez pas un même nombre d'heures par jour, vous devez diviser votre salaire brut par le nombre d'heures théoriques du mois concerné (voir le guide pratique).
Le résultat trouvé correspondra au montant que représente une heure d'absence. 
Dans la colonne "BASE", saisissez le nombre d'heures d'absence,
Dans la colonne "TAUX", saisissez le montant d'une heure d'absence
La déduction se fera automatiquement. </t>
        </r>
      </text>
    </comment>
    <comment ref="I21" authorId="3" shapeId="0" xr:uid="{00000000-0006-0000-0100-000015000000}">
      <text>
        <r>
          <rPr>
            <sz val="8"/>
            <color indexed="81"/>
            <rFont val="Tahoma"/>
            <family val="2"/>
          </rPr>
          <t xml:space="preserve">Saisissez le nombre d'heures d'absence.
</t>
        </r>
        <r>
          <rPr>
            <sz val="9"/>
            <color indexed="81"/>
            <rFont val="Tahoma"/>
            <family val="2"/>
          </rPr>
          <t xml:space="preserve">
</t>
        </r>
      </text>
    </comment>
    <comment ref="J21" authorId="3" shapeId="0" xr:uid="{00000000-0006-0000-0100-000016000000}">
      <text>
        <r>
          <rPr>
            <b/>
            <u/>
            <sz val="8"/>
            <color indexed="81"/>
            <rFont val="Tahoma"/>
            <family val="2"/>
          </rPr>
          <t xml:space="preserve">Calcul de la retenue de salaire : </t>
        </r>
        <r>
          <rPr>
            <sz val="8"/>
            <color indexed="81"/>
            <rFont val="Tahoma"/>
            <family val="2"/>
          </rPr>
          <t xml:space="preserve">
1)  si vous travaillez le même nombre d'heures par jour, vous devez diviser votre salaire brut par le nombre de jours théoriques du mois concerné (voir le guide pratique)  Le résultat trouvé correspondra au montant que représente une journée d'absence. 
Dans la colonne "BASE", saisissez le nombre d'heures que représente ces jours d'absence, 
Dans la colonne "TAUX" saisissez le montant d'une heure d'absence
La déduction se fera automatiquement.
2) si vous ne travaillez pas un même nombre d'heures par jour, vous devez diviser votre salaire brut par le nombre d'heures théoriques du mois concerné (voir le guide pratique).
Le résultat trouvé correspondra au montant que représente une heure d'absence. 
Dans la colonne "BASE", saisissez le nombre d'heures d'absence,
Dans la colonne "TAUX", saisissez le montant d'une heure d'absence
La déduction se fera automatiquement. </t>
        </r>
      </text>
    </comment>
    <comment ref="K22" authorId="3" shapeId="0" xr:uid="{00000000-0006-0000-0100-000017000000}">
      <text>
        <r>
          <rPr>
            <sz val="8"/>
            <color indexed="81"/>
            <rFont val="Tahoma"/>
            <family val="2"/>
          </rPr>
          <t>Indiquez le montant retenu pour le calcul des CP d'après l'outil "Calcul des congés payés"</t>
        </r>
        <r>
          <rPr>
            <sz val="9"/>
            <color indexed="81"/>
            <rFont val="Tahoma"/>
            <family val="2"/>
          </rPr>
          <t xml:space="preserve">
</t>
        </r>
      </text>
    </comment>
    <comment ref="D23" authorId="3" shapeId="0" xr:uid="{00000000-0006-0000-0100-000018000000}">
      <text>
        <r>
          <rPr>
            <sz val="9"/>
            <color indexed="81"/>
            <rFont val="Arial"/>
            <family val="2"/>
          </rPr>
          <t>Cette case n'est pas verrouillée, vous pouvez préciser la régularisation effectuée.</t>
        </r>
        <r>
          <rPr>
            <sz val="9"/>
            <color indexed="81"/>
            <rFont val="Tahoma"/>
            <family val="2"/>
          </rPr>
          <t xml:space="preserve">
</t>
        </r>
      </text>
    </comment>
    <comment ref="K23" authorId="3" shapeId="0" xr:uid="{00000000-0006-0000-0100-000019000000}">
      <text>
        <r>
          <rPr>
            <sz val="8"/>
            <color indexed="81"/>
            <rFont val="Tahoma"/>
            <family val="2"/>
          </rPr>
          <t>Indiquez le montant retenu pour la régularisation d'après l'outil "Calcul de la régularisation"</t>
        </r>
      </text>
    </comment>
    <comment ref="K24" authorId="3" shapeId="0" xr:uid="{00000000-0006-0000-0100-00001A000000}">
      <text>
        <r>
          <rPr>
            <sz val="8"/>
            <color indexed="81"/>
            <rFont val="Tahoma"/>
            <family val="2"/>
          </rPr>
          <t>Indiquez le montant retenu pour le calcul des CP d'après l'outil "Calcul des congés payés"</t>
        </r>
        <r>
          <rPr>
            <sz val="9"/>
            <color indexed="81"/>
            <rFont val="Tahoma"/>
            <family val="2"/>
          </rPr>
          <t xml:space="preserve">
</t>
        </r>
      </text>
    </comment>
    <comment ref="I25" authorId="3" shapeId="0" xr:uid="{00000000-0006-0000-0100-00001B000000}">
      <text>
        <r>
          <rPr>
            <sz val="9"/>
            <color indexed="81"/>
            <rFont val="Tahoma"/>
            <family val="2"/>
          </rPr>
          <t xml:space="preserve">Indiquez le montant BRUT de tous les salaires perçus, pendant toute la durée de votre CDD.
</t>
        </r>
      </text>
    </comment>
    <comment ref="G48" authorId="4" shapeId="0" xr:uid="{00000000-0006-0000-0100-00001C000000}">
      <text>
        <r>
          <rPr>
            <b/>
            <sz val="10"/>
            <color indexed="81"/>
            <rFont val="Tahoma"/>
            <family val="2"/>
          </rPr>
          <t xml:space="preserve">
Pajemploi calcule la réduction de la cotisation sur les heures complémentaires et heures majorées.
Le parent employeur doit donc déclarer le salaire net augmenté de la déduction calculée par nos soins (rajouter le montant indiqué en rouge case H 37) </t>
        </r>
      </text>
    </comment>
    <comment ref="B51" authorId="3" shapeId="0" xr:uid="{00000000-0006-0000-0100-00001D000000}">
      <text>
        <r>
          <rPr>
            <b/>
            <sz val="9"/>
            <color indexed="81"/>
            <rFont val="Tahoma"/>
            <family val="2"/>
          </rPr>
          <t xml:space="preserve">
Pour vous simplifier le calcul des IE, nous vous avons préparé un tableau indiquant leurs valeurs en fonction de chaque durée de journée d'accueil.
Pour consulter ces valeurs, ouvrez l'outil "Indemnités entretien minimales selon l'horaire contractuel"
Nouvelle convention collective : quelle que soit la durée de la journée d'accueil, l'indemnité d'entretien ne peut être inférieure au minimum légal de 2,65 € !
Pour des journées de 9h ou plus : (arrondis selon les critères de Pajemploi), le minimum de la convention collective est de 3,6090 au 1er janvier 2023 
+ 0,4010 € par heure à partir de la 10ème heure
exemple : minimum légal pour 10 h d'accueil = 3,6090 + 0,401 = 4,01 €  * le nombre de jours d'accueil dans le mois.
Si vous avez négocié un tarif supérieur dans votre contrat, indiquez-le ici</t>
        </r>
      </text>
    </comment>
    <comment ref="F51" authorId="3" shapeId="0" xr:uid="{00000000-0006-0000-0100-00001E000000}">
      <text>
        <r>
          <rPr>
            <sz val="8"/>
            <color indexed="81"/>
            <rFont val="Tahoma"/>
            <family val="2"/>
          </rPr>
          <t>Indiquez le tarif négocié</t>
        </r>
        <r>
          <rPr>
            <sz val="9"/>
            <color indexed="81"/>
            <rFont val="Tahoma"/>
            <family val="2"/>
          </rPr>
          <t xml:space="preserve">
</t>
        </r>
      </text>
    </comment>
    <comment ref="G51" authorId="3" shapeId="0" xr:uid="{00000000-0006-0000-0100-00001F000000}">
      <text>
        <r>
          <rPr>
            <sz val="8"/>
            <color indexed="81"/>
            <rFont val="Tahoma"/>
            <family val="2"/>
          </rPr>
          <t>Indiquez le nombre de jours ouvrant droit à l'indemnité d'entretien</t>
        </r>
        <r>
          <rPr>
            <sz val="9"/>
            <color indexed="81"/>
            <rFont val="Tahoma"/>
            <family val="2"/>
          </rPr>
          <t xml:space="preserve">
</t>
        </r>
      </text>
    </comment>
    <comment ref="B52" authorId="3" shapeId="0" xr:uid="{00000000-0006-0000-0100-000020000000}">
      <text>
        <r>
          <rPr>
            <sz val="9"/>
            <color indexed="81"/>
            <rFont val="Tahoma"/>
            <family val="2"/>
          </rPr>
          <t xml:space="preserve">
minimum  0,4010 € par heure 
(montant au 1er janvier 2023)
</t>
        </r>
      </text>
    </comment>
    <comment ref="F52" authorId="3" shapeId="0" xr:uid="{00000000-0006-0000-0100-000021000000}">
      <text>
        <r>
          <rPr>
            <sz val="8"/>
            <color indexed="81"/>
            <rFont val="Tahoma"/>
            <family val="2"/>
          </rPr>
          <t>Indiquez le tarif négocié</t>
        </r>
        <r>
          <rPr>
            <sz val="9"/>
            <color indexed="81"/>
            <rFont val="Tahoma"/>
            <family val="2"/>
          </rPr>
          <t xml:space="preserve">
</t>
        </r>
      </text>
    </comment>
    <comment ref="G52" authorId="3" shapeId="0" xr:uid="{00000000-0006-0000-0100-000022000000}">
      <text>
        <r>
          <rPr>
            <sz val="8"/>
            <color indexed="81"/>
            <rFont val="Tahoma"/>
            <family val="2"/>
          </rPr>
          <t>Indiquez le nombre d'heures complémentaires et/ou supplémentaires ouvrant droit à l'indemnité d'entretien.</t>
        </r>
        <r>
          <rPr>
            <sz val="9"/>
            <color indexed="81"/>
            <rFont val="Tahoma"/>
            <family val="2"/>
          </rPr>
          <t xml:space="preserve">
</t>
        </r>
      </text>
    </comment>
    <comment ref="B53" authorId="1" shapeId="0" xr:uid="{00000000-0006-0000-0100-000023000000}">
      <text>
        <r>
          <rPr>
            <sz val="9"/>
            <color indexed="81"/>
            <rFont val="Tahoma"/>
            <family val="2"/>
          </rPr>
          <t xml:space="preserve">L'indemnité de repas doit comprendre au minimum le repas et le goûter.
</t>
        </r>
      </text>
    </comment>
    <comment ref="F53" authorId="3" shapeId="0" xr:uid="{00000000-0006-0000-0100-000024000000}">
      <text>
        <r>
          <rPr>
            <sz val="8"/>
            <color indexed="81"/>
            <rFont val="Tahoma"/>
            <family val="2"/>
          </rPr>
          <t>Indiquez le tarif négocié</t>
        </r>
        <r>
          <rPr>
            <sz val="9"/>
            <color indexed="81"/>
            <rFont val="Tahoma"/>
            <family val="2"/>
          </rPr>
          <t xml:space="preserve">
</t>
        </r>
      </text>
    </comment>
    <comment ref="G53" authorId="3" shapeId="0" xr:uid="{00000000-0006-0000-0100-000025000000}">
      <text>
        <r>
          <rPr>
            <sz val="8"/>
            <color indexed="81"/>
            <rFont val="Tahoma"/>
            <family val="2"/>
          </rPr>
          <t>Indiquez le nombre de repas dans le mois</t>
        </r>
        <r>
          <rPr>
            <sz val="9"/>
            <color indexed="81"/>
            <rFont val="Tahoma"/>
            <family val="2"/>
          </rPr>
          <t xml:space="preserve">
</t>
        </r>
      </text>
    </comment>
    <comment ref="E54" authorId="4" shapeId="0" xr:uid="{00000000-0006-0000-0100-000026000000}">
      <text>
        <r>
          <rPr>
            <sz val="9"/>
            <color indexed="81"/>
            <rFont val="Tahoma"/>
            <family val="2"/>
          </rPr>
          <t xml:space="preserve">Vous devez obligatoirement indiquer le nombre de repas fournis par les parents et la valeur unitaire soit indiquée sur l'attestation fournie soit vous comptez le repas à 5 €.
Le total est pris en compte dans le net imposable pour le prélèvement à la source mais pas dans le total des indemnités à régler
</t>
        </r>
      </text>
    </comment>
    <comment ref="F54" authorId="4" shapeId="0" xr:uid="{00000000-0006-0000-0100-000027000000}">
      <text>
        <r>
          <rPr>
            <b/>
            <sz val="9"/>
            <color indexed="81"/>
            <rFont val="Tahoma"/>
            <family val="2"/>
          </rPr>
          <t>Indiquer la valeur d'un repas fourni telle que mentionnée sur l'attestation 
à défaut compter 5,00 €</t>
        </r>
      </text>
    </comment>
    <comment ref="G54" authorId="4" shapeId="0" xr:uid="{00000000-0006-0000-0100-000028000000}">
      <text>
        <r>
          <rPr>
            <b/>
            <sz val="9"/>
            <color indexed="81"/>
            <rFont val="Tahoma"/>
            <family val="2"/>
          </rPr>
          <t>Indiquer le nombre de repas apportés par les parents dans le mois</t>
        </r>
        <r>
          <rPr>
            <sz val="9"/>
            <color indexed="81"/>
            <rFont val="Tahoma"/>
            <family val="2"/>
          </rPr>
          <t xml:space="preserve">
</t>
        </r>
      </text>
    </comment>
    <comment ref="P56" authorId="3" shapeId="0" xr:uid="{00000000-0006-0000-0100-000029000000}">
      <text>
        <r>
          <rPr>
            <sz val="10"/>
            <color indexed="81"/>
            <rFont val="Tahoma"/>
            <family val="2"/>
          </rPr>
          <t xml:space="preserve">
Vous devez, vous-même, inscrire dans cette case, le nombre de jours d'activité, selon le tableau ci-joint, imposé par Pajemploi. 
</t>
        </r>
        <r>
          <rPr>
            <b/>
            <u/>
            <sz val="10"/>
            <color indexed="81"/>
            <rFont val="Tahoma"/>
            <family val="2"/>
          </rPr>
          <t>Année sur 52 semaines (Ancienne année complète)</t>
        </r>
        <r>
          <rPr>
            <sz val="10"/>
            <color indexed="81"/>
            <rFont val="Tahoma"/>
            <family val="2"/>
          </rPr>
          <t xml:space="preserve">
L'enfant                             Nombre de jours d'activité
est gardé                            à déclarer
1 jour par semaine                 5 jours par mois*
2 jours par semaine               9 jours par mois*
3 jours par semaine              13 jours par mois*
4 jours par semaine              18 jours par mois*
5 jours par semaine              22 jours par mois*
</t>
        </r>
        <r>
          <rPr>
            <b/>
            <u/>
            <sz val="10"/>
            <color indexed="81"/>
            <rFont val="Tahoma"/>
            <family val="2"/>
          </rPr>
          <t xml:space="preserve">Année de 46 semaines ou moins (Ancienne année incomplète)
</t>
        </r>
        <r>
          <rPr>
            <sz val="10"/>
            <color indexed="81"/>
            <rFont val="Tahoma"/>
            <family val="2"/>
          </rPr>
          <t xml:space="preserve">nombre de jours d'accueil par semaine x nombre de semaines /12 = nombre de jours d'activité à déclarer*
* vous devez déduire les jours d'absence non rémunérés.
</t>
        </r>
        <r>
          <rPr>
            <i/>
            <sz val="10"/>
            <color indexed="81"/>
            <rFont val="Tahoma"/>
            <family val="2"/>
          </rPr>
          <t>exemple : 8 heures d'accueil par jour,  4 jours par semaine, 36 semaines dans l'année
nombre de jours d'activités à déclarer : 4 x 36/12 = 12 jour</t>
        </r>
      </text>
    </comment>
    <comment ref="B57" authorId="3" shapeId="0" xr:uid="{00000000-0006-0000-0100-00002A000000}">
      <text>
        <r>
          <rPr>
            <sz val="9"/>
            <color indexed="81"/>
            <rFont val="Arial"/>
            <family val="2"/>
          </rPr>
          <t>Cette case n'est pas verrouillée, vous pouvez apporter des précisions.</t>
        </r>
      </text>
    </comment>
    <comment ref="E59" authorId="4" shapeId="0" xr:uid="{00000000-0006-0000-0100-00002B000000}">
      <text>
        <r>
          <rPr>
            <sz val="10"/>
            <color indexed="81"/>
            <rFont val="Tahoma"/>
            <family val="2"/>
          </rPr>
          <t>La base ne tient pas compte des indemnités (entretien, nourriture et kilométriques) conformément au bulletin officiel des impôts</t>
        </r>
      </text>
    </comment>
    <comment ref="E60" authorId="0" shapeId="0" xr:uid="{00000000-0006-0000-0100-00002C000000}">
      <text>
        <r>
          <rPr>
            <b/>
            <sz val="9"/>
            <color indexed="81"/>
            <rFont val="Tahoma"/>
            <family val="2"/>
          </rPr>
          <t>Saisissez ici votre taux de prélèvement à la source tel qu'indiqué sur votre avis d'impoosition ou votre compte impots.gouv.fr sur internet</t>
        </r>
        <r>
          <rPr>
            <sz val="9"/>
            <color indexed="81"/>
            <rFont val="Tahoma"/>
            <family val="2"/>
          </rPr>
          <t xml:space="preserve">
</t>
        </r>
      </text>
    </comment>
    <comment ref="E69" authorId="4" shapeId="0" xr:uid="{00000000-0006-0000-0100-00002D000000}">
      <text>
        <r>
          <rPr>
            <sz val="10"/>
            <color indexed="81"/>
            <rFont val="Tahoma"/>
            <family val="2"/>
          </rPr>
          <t>Il s'agit du net imposable spécial assistant maternel : il tient compte de l'ensemble des indemnités perçues</t>
        </r>
      </text>
    </comment>
    <comment ref="F72" authorId="3" shapeId="0" xr:uid="{00000000-0006-0000-0100-00002E000000}">
      <text>
        <r>
          <rPr>
            <b/>
            <sz val="9"/>
            <color indexed="81"/>
            <rFont val="Tahoma"/>
            <family val="2"/>
          </rPr>
          <t xml:space="preserve">
</t>
        </r>
        <r>
          <rPr>
            <sz val="9"/>
            <color indexed="81"/>
            <rFont val="Tahoma"/>
            <family val="2"/>
          </rPr>
          <t>Prendre le chiffre du mois précédent et ajouter le mois en cours.</t>
        </r>
      </text>
    </comment>
    <comment ref="H72" authorId="3" shapeId="0" xr:uid="{00000000-0006-0000-0100-00002F000000}">
      <text>
        <r>
          <rPr>
            <sz val="10"/>
            <color indexed="81"/>
            <rFont val="Tahoma"/>
            <family val="2"/>
          </rPr>
          <t>Pour les AssMat agés de 21 ans ou plus au 30 avril de l'année précédente, le nombre de jours de congés ouvrables acquis plus les congés supplémentaires ne peut pas être supérieur à 30 jours. Si vous n'avez pas acquis 30 jours de congé, vous pouvez donc ajouter 2 jours supplémentaires par enfant à charge de - de 15 ans en limitant le total à 30 jours.
ATTENTION ! Dans le cas d'une rupture de contrat constatée avant le mois de mai, vous n'avez pas droit au paiement des jours Supplémentaires pour enfants de moins de 15 ans !</t>
        </r>
      </text>
    </comment>
    <comment ref="M72" authorId="3" shapeId="0" xr:uid="{00000000-0006-0000-0100-000030000000}">
      <text>
        <r>
          <rPr>
            <sz val="10"/>
            <color indexed="81"/>
            <rFont val="Tahoma"/>
            <family val="2"/>
          </rPr>
          <t xml:space="preserve">
Reportez le chiffre du mois précédent et ajoutez si besoin, les congés payés pris ce mois-ci.
Attention ! si le solde en P75 n'est pas nul, ajouter d'abord les jours pris dans la zone ci-dessous à concurrence des jours restant à prendre et indiquer seulement le reliquat dans cette zone !
</t>
        </r>
        <r>
          <rPr>
            <sz val="9"/>
            <color indexed="81"/>
            <rFont val="Tahoma"/>
            <family val="2"/>
          </rPr>
          <t xml:space="preserve">
</t>
        </r>
        <r>
          <rPr>
            <u/>
            <sz val="9"/>
            <color indexed="10"/>
            <rFont val="Tahoma"/>
            <family val="2"/>
          </rPr>
          <t>Rappel :</t>
        </r>
        <r>
          <rPr>
            <sz val="9"/>
            <color indexed="81"/>
            <rFont val="Tahoma"/>
            <family val="2"/>
          </rPr>
          <t xml:space="preserve">
Le nombre de jours de congés payés pris, se décompte en jours ouvrables, samedi inclus. Ne pas déduire les jours fériés.
Ex : 1 semaine de congés = déduction de 6 jours
(que le salarié travaille 1 jour ou 5 jours par semaine)
Ex : 1semaine de congés </t>
        </r>
        <r>
          <rPr>
            <u/>
            <sz val="9"/>
            <color indexed="81"/>
            <rFont val="Tahoma"/>
            <family val="2"/>
          </rPr>
          <t>incluant un jour férié</t>
        </r>
        <r>
          <rPr>
            <sz val="9"/>
            <color indexed="81"/>
            <rFont val="Tahoma"/>
            <family val="2"/>
          </rPr>
          <t xml:space="preserve"> dans la semaine 
= déduction de </t>
        </r>
        <r>
          <rPr>
            <u/>
            <sz val="9"/>
            <color indexed="81"/>
            <rFont val="Tahoma"/>
            <family val="2"/>
          </rPr>
          <t>5 jours</t>
        </r>
        <r>
          <rPr>
            <sz val="9"/>
            <color indexed="81"/>
            <rFont val="Tahoma"/>
            <family val="2"/>
          </rPr>
          <t xml:space="preserve">.
</t>
        </r>
      </text>
    </comment>
    <comment ref="F73" authorId="3" shapeId="0" xr:uid="{00000000-0006-0000-0100-000031000000}">
      <text>
        <r>
          <rPr>
            <b/>
            <sz val="9"/>
            <color indexed="81"/>
            <rFont val="Tahoma"/>
            <family val="2"/>
          </rPr>
          <t xml:space="preserve">
</t>
        </r>
        <r>
          <rPr>
            <sz val="9"/>
            <color indexed="81"/>
            <rFont val="Tahoma"/>
            <family val="2"/>
          </rPr>
          <t xml:space="preserve">Prendre le chiffre du mois précédent et ajouter le mois en cours
</t>
        </r>
        <r>
          <rPr>
            <b/>
            <sz val="9"/>
            <color indexed="81"/>
            <rFont val="Tahoma"/>
            <family val="2"/>
          </rPr>
          <t xml:space="preserve">
</t>
        </r>
      </text>
    </comment>
    <comment ref="F75" authorId="3" shapeId="0" xr:uid="{00000000-0006-0000-0100-000032000000}">
      <text>
        <r>
          <rPr>
            <sz val="9"/>
            <color indexed="81"/>
            <rFont val="Tahoma"/>
            <family val="2"/>
          </rPr>
          <t>Reportez le chiffre du mois précédent qui correspond au nombre de jours acquis au 30 juin de l'année précédente</t>
        </r>
      </text>
    </comment>
    <comment ref="H75" authorId="3" shapeId="0" xr:uid="{00000000-0006-0000-0100-000033000000}">
      <text>
        <r>
          <rPr>
            <sz val="9"/>
            <color indexed="81"/>
            <rFont val="Tahoma"/>
            <family val="2"/>
          </rPr>
          <t xml:space="preserve">
Reportez le chiffre du mois précédent
</t>
        </r>
      </text>
    </comment>
    <comment ref="M75" authorId="3" shapeId="0" xr:uid="{00000000-0006-0000-0100-000034000000}">
      <text>
        <r>
          <rPr>
            <sz val="10"/>
            <color indexed="81"/>
            <rFont val="Tahoma"/>
            <family val="2"/>
          </rPr>
          <t xml:space="preserve">
Reportez le chiffre du mois précédent et ajoutez si besoin, les congés payés pris ce mois-ci à concurrence du solde restant du mois précédent. Le reliquat doit être ajouté dans la case ci-dessus !</t>
        </r>
        <r>
          <rPr>
            <sz val="9"/>
            <color indexed="81"/>
            <rFont val="Tahoma"/>
            <family val="2"/>
          </rPr>
          <t xml:space="preserve">
</t>
        </r>
        <r>
          <rPr>
            <u/>
            <sz val="9"/>
            <color indexed="10"/>
            <rFont val="Tahoma"/>
            <family val="2"/>
          </rPr>
          <t>Rappel :</t>
        </r>
        <r>
          <rPr>
            <sz val="9"/>
            <color indexed="81"/>
            <rFont val="Tahoma"/>
            <family val="2"/>
          </rPr>
          <t xml:space="preserve">
Le nombre de jours de congés payés pris, se décompte en jours ouvrables, samedi inclus. Ne pas déduire les jours fériés.
Ex : 1 semaine de congés = déduction de 6 jours
(que le salarié travaille 1 jour ou 5 jours par semaine)
Ex : 1semaine de congés </t>
        </r>
        <r>
          <rPr>
            <u/>
            <sz val="9"/>
            <color indexed="81"/>
            <rFont val="Tahoma"/>
            <family val="2"/>
          </rPr>
          <t>incluant un jour férié</t>
        </r>
        <r>
          <rPr>
            <sz val="9"/>
            <color indexed="81"/>
            <rFont val="Tahoma"/>
            <family val="2"/>
          </rPr>
          <t xml:space="preserve"> dans la semaine 
= déduction de </t>
        </r>
        <r>
          <rPr>
            <u/>
            <sz val="9"/>
            <color indexed="81"/>
            <rFont val="Tahoma"/>
            <family val="2"/>
          </rPr>
          <t>5 jours</t>
        </r>
        <r>
          <rPr>
            <sz val="9"/>
            <color indexed="81"/>
            <rFont val="Tahoma"/>
            <family val="2"/>
          </rPr>
          <t xml:space="preserve">.
</t>
        </r>
      </text>
    </comment>
    <comment ref="F76" authorId="3" shapeId="0" xr:uid="{00000000-0006-0000-0100-000035000000}">
      <text>
        <r>
          <rPr>
            <sz val="9"/>
            <color indexed="81"/>
            <rFont val="Tahoma"/>
            <family val="2"/>
          </rPr>
          <t>Reportez le chiffre du mois précédent.</t>
        </r>
      </text>
    </comment>
  </commentList>
</comments>
</file>

<file path=xl/sharedStrings.xml><?xml version="1.0" encoding="utf-8"?>
<sst xmlns="http://schemas.openxmlformats.org/spreadsheetml/2006/main" count="232" uniqueCount="185">
  <si>
    <t>Bulletin de paie du mois de</t>
  </si>
  <si>
    <t>EMPLOYEUR</t>
  </si>
  <si>
    <t>SALARIE</t>
  </si>
  <si>
    <t>CDI</t>
  </si>
  <si>
    <t>Qualification :</t>
  </si>
  <si>
    <t>Nombre semaines programmées :</t>
  </si>
  <si>
    <t>REMUNERATION</t>
  </si>
  <si>
    <t>Base</t>
  </si>
  <si>
    <t>Taux</t>
  </si>
  <si>
    <t>Montant</t>
  </si>
  <si>
    <t>Jour</t>
  </si>
  <si>
    <t>Heures</t>
  </si>
  <si>
    <t>H. compl</t>
  </si>
  <si>
    <t>Salaire brut de base</t>
  </si>
  <si>
    <t xml:space="preserve">Heures supplémentaires au delà de 45h, mensualisées </t>
  </si>
  <si>
    <t>Majoration des heures supplémentaires mensualisées :</t>
  </si>
  <si>
    <t>Heures complémentaires</t>
  </si>
  <si>
    <t>Heures supplémentaires</t>
  </si>
  <si>
    <t>majoration :</t>
  </si>
  <si>
    <t>Absence de l'enfant</t>
  </si>
  <si>
    <t>Absence du salarié</t>
  </si>
  <si>
    <t>Régularisation</t>
  </si>
  <si>
    <t>Prime de précarité si CDD</t>
  </si>
  <si>
    <t>Salaire brut</t>
  </si>
  <si>
    <t>COTISATIONS SOCIALES</t>
  </si>
  <si>
    <t>SALARIALES</t>
  </si>
  <si>
    <t>PATRONALES</t>
  </si>
  <si>
    <t>Base 100 % du salaire brut</t>
  </si>
  <si>
    <t>Heures complémentaires du mois</t>
  </si>
  <si>
    <t>Salaire net mensuel</t>
  </si>
  <si>
    <t>Heures supplémentaires du mois</t>
  </si>
  <si>
    <t>Indemnités</t>
  </si>
  <si>
    <t>Nbre</t>
  </si>
  <si>
    <r>
      <t xml:space="preserve">Indemnité entretien </t>
    </r>
    <r>
      <rPr>
        <sz val="8"/>
        <rFont val="Times New Roman"/>
        <family val="1"/>
      </rPr>
      <t>Journées de 9 heures ou plus</t>
    </r>
  </si>
  <si>
    <r>
      <t xml:space="preserve">Indemnité entretien </t>
    </r>
    <r>
      <rPr>
        <sz val="8"/>
        <rFont val="Times New Roman"/>
        <family val="1"/>
      </rPr>
      <t>à partir de la 10ème heure</t>
    </r>
  </si>
  <si>
    <t>POUR LA DECLARATION   PAJEMPLOI</t>
  </si>
  <si>
    <t>Indemnité de rupture</t>
  </si>
  <si>
    <t>Autres</t>
  </si>
  <si>
    <t>Commentaires du mois</t>
  </si>
  <si>
    <t>CONGES PAYES</t>
  </si>
  <si>
    <r>
      <t xml:space="preserve">Nb de </t>
    </r>
    <r>
      <rPr>
        <u/>
        <sz val="9"/>
        <color indexed="8"/>
        <rFont val="Times New Roman"/>
        <family val="1"/>
      </rPr>
      <t>mois</t>
    </r>
    <r>
      <rPr>
        <sz val="9"/>
        <color indexed="8"/>
        <rFont val="Times New Roman"/>
        <family val="1"/>
      </rPr>
      <t xml:space="preserve"> travaillés</t>
    </r>
  </si>
  <si>
    <t>Jours enfants</t>
  </si>
  <si>
    <t>Total jrs ouvrables acquis</t>
  </si>
  <si>
    <t>Nb de jrs pris</t>
  </si>
  <si>
    <t>SOLDE</t>
  </si>
  <si>
    <r>
      <t xml:space="preserve">Nb de </t>
    </r>
    <r>
      <rPr>
        <b/>
        <u/>
        <sz val="8"/>
        <color indexed="30"/>
        <rFont val="Times New Roman"/>
        <family val="1"/>
      </rPr>
      <t>s</t>
    </r>
    <r>
      <rPr>
        <u/>
        <sz val="8"/>
        <color indexed="30"/>
        <rFont val="Times New Roman"/>
        <family val="1"/>
      </rPr>
      <t>emaines</t>
    </r>
    <r>
      <rPr>
        <sz val="8"/>
        <color indexed="30"/>
        <rFont val="Times New Roman"/>
        <family val="1"/>
      </rPr>
      <t xml:space="preserve"> travaillées</t>
    </r>
  </si>
  <si>
    <t>- 15 ans</t>
  </si>
  <si>
    <t>Dans votre intérêt et pour vous aider à faire valoir vos droits, conservez votre bulletin de salaire sans limitation de durée</t>
  </si>
  <si>
    <t>Salariales</t>
  </si>
  <si>
    <t>Patronales</t>
  </si>
  <si>
    <t>Base 98,25 % du salaire brut</t>
  </si>
  <si>
    <t>Indemnités d'entretien</t>
  </si>
  <si>
    <t>COEFFICIENT MULTIPLICATEUR brut --&gt; net</t>
  </si>
  <si>
    <t>Année</t>
  </si>
  <si>
    <t xml:space="preserve">TAUX DE CHARGES </t>
  </si>
  <si>
    <t>Janvier</t>
  </si>
  <si>
    <r>
      <t xml:space="preserve">Indemnité de congés payés </t>
    </r>
    <r>
      <rPr>
        <sz val="8"/>
        <rFont val="Times New Roman"/>
        <family val="1"/>
      </rPr>
      <t>pendant le contrat</t>
    </r>
  </si>
  <si>
    <r>
      <t xml:space="preserve">Indemnité compensatrice de congés payés  - ICCP - </t>
    </r>
    <r>
      <rPr>
        <sz val="8"/>
        <rFont val="Times New Roman"/>
        <family val="1"/>
      </rPr>
      <t>Uniquement à la rupture du contrat</t>
    </r>
  </si>
  <si>
    <t>MENSUEL</t>
  </si>
  <si>
    <t xml:space="preserve">Net imposable </t>
  </si>
  <si>
    <t>H. sup</t>
  </si>
  <si>
    <t>H. contrac</t>
  </si>
  <si>
    <t>IE + IN + IK</t>
  </si>
  <si>
    <r>
      <rPr>
        <sz val="8"/>
        <rFont val="Times New Roman"/>
        <family val="1"/>
      </rPr>
      <t>IK</t>
    </r>
    <r>
      <rPr>
        <sz val="10"/>
        <rFont val="Times New Roman"/>
        <family val="1"/>
      </rPr>
      <t xml:space="preserve"> - Indemnité kilométrique</t>
    </r>
  </si>
  <si>
    <r>
      <t xml:space="preserve">Indemnités </t>
    </r>
    <r>
      <rPr>
        <b/>
        <sz val="8"/>
        <rFont val="Times New Roman"/>
        <family val="1"/>
      </rPr>
      <t xml:space="preserve"> </t>
    </r>
  </si>
  <si>
    <t>OUI</t>
  </si>
  <si>
    <t>NON</t>
  </si>
  <si>
    <t>A REMPLIR OBLIGATOIREMENT</t>
  </si>
  <si>
    <t>CDD à terme imprécis</t>
  </si>
  <si>
    <t>CSG + CRDS non déductible sur le salaire de base</t>
  </si>
  <si>
    <t>CSG déductible sur le salaire de base</t>
  </si>
  <si>
    <r>
      <t xml:space="preserve">Nombre de </t>
    </r>
    <r>
      <rPr>
        <u/>
        <sz val="9"/>
        <rFont val="Times New Roman"/>
        <family val="1"/>
      </rPr>
      <t>jours d'activité</t>
    </r>
    <r>
      <rPr>
        <sz val="9"/>
        <rFont val="Times New Roman"/>
        <family val="1"/>
      </rPr>
      <t xml:space="preserve"> à déclarer à pajemploi </t>
    </r>
  </si>
  <si>
    <r>
      <t xml:space="preserve">FNAL  </t>
    </r>
    <r>
      <rPr>
        <sz val="8"/>
        <color indexed="8"/>
        <rFont val="Times New Roman"/>
        <family val="1"/>
      </rPr>
      <t>Fond national d'aide au logement</t>
    </r>
  </si>
  <si>
    <t>Assurance chômage</t>
  </si>
  <si>
    <t>MONTANT NET A PAYER</t>
  </si>
  <si>
    <r>
      <rPr>
        <sz val="8"/>
        <rFont val="Times New Roman"/>
        <family val="1"/>
      </rPr>
      <t>IE</t>
    </r>
    <r>
      <rPr>
        <sz val="10"/>
        <rFont val="Times New Roman"/>
        <family val="1"/>
      </rPr>
      <t xml:space="preserve"> - </t>
    </r>
    <r>
      <rPr>
        <sz val="9"/>
        <rFont val="Times New Roman"/>
        <family val="1"/>
      </rPr>
      <t>Indemnité entretien négociée au contrat (par jour)</t>
    </r>
  </si>
  <si>
    <r>
      <rPr>
        <sz val="9"/>
        <rFont val="Times New Roman"/>
        <family val="1"/>
      </rPr>
      <t xml:space="preserve">Indemnité entretien </t>
    </r>
    <r>
      <rPr>
        <sz val="8"/>
        <rFont val="Times New Roman"/>
        <family val="1"/>
      </rPr>
      <t>des hrs cplt et sup non mensualisées</t>
    </r>
  </si>
  <si>
    <r>
      <rPr>
        <sz val="8"/>
        <rFont val="Times New Roman"/>
        <family val="1"/>
      </rPr>
      <t>IN</t>
    </r>
    <r>
      <rPr>
        <sz val="10"/>
        <rFont val="Times New Roman"/>
        <family val="1"/>
      </rPr>
      <t xml:space="preserve"> - Indemnité de repas</t>
    </r>
  </si>
  <si>
    <t>Assistant(e) maternel(le) Agréé(e)</t>
  </si>
  <si>
    <t>Heures normales par semaine</t>
  </si>
  <si>
    <r>
      <t xml:space="preserve">Mensualisation </t>
    </r>
    <r>
      <rPr>
        <sz val="9"/>
        <rFont val="Times New Roman"/>
        <family val="1"/>
      </rPr>
      <t>(max 45h/semaine)</t>
    </r>
  </si>
  <si>
    <t>Heures supplémentaires par semaine</t>
  </si>
  <si>
    <t>Heures supplémentaires mensualisées</t>
  </si>
  <si>
    <t>L+M+N</t>
  </si>
  <si>
    <t>(L+M+N)&lt;8</t>
  </si>
  <si>
    <r>
      <t xml:space="preserve">JOURS &amp; HEURES D'ACCUEIL </t>
    </r>
    <r>
      <rPr>
        <b/>
        <sz val="8"/>
        <rFont val="Times New Roman"/>
        <family val="1"/>
      </rPr>
      <t>(IRPP)</t>
    </r>
  </si>
  <si>
    <r>
      <t xml:space="preserve">Nombre de jours de </t>
    </r>
    <r>
      <rPr>
        <b/>
        <sz val="10"/>
        <rFont val="Times New Roman"/>
        <family val="1"/>
      </rPr>
      <t>8 heures ou plus</t>
    </r>
    <r>
      <rPr>
        <sz val="10"/>
        <rFont val="Times New Roman"/>
        <family val="1"/>
      </rPr>
      <t xml:space="preserve"> d'activité</t>
    </r>
  </si>
  <si>
    <t xml:space="preserve">CUMUL ANNUEL </t>
  </si>
  <si>
    <t>Net imposable</t>
  </si>
  <si>
    <t>IE +IN + IK</t>
  </si>
  <si>
    <r>
      <t xml:space="preserve">CONGES PAYES pour FP de </t>
    </r>
    <r>
      <rPr>
        <sz val="11"/>
        <color indexed="10"/>
        <rFont val="Calibri"/>
        <family val="2"/>
      </rPr>
      <t>JANVIER à MAI</t>
    </r>
  </si>
  <si>
    <t>Le salarié bénéficie-t-il du régime Haut Rhin, Bas Rhin, Moselle ?</t>
  </si>
  <si>
    <t>Contribution Solidarité Autonomie</t>
  </si>
  <si>
    <t>Formation professionnelle</t>
  </si>
  <si>
    <t>Prévoyance</t>
  </si>
  <si>
    <t>Contribution au dialogue social</t>
  </si>
  <si>
    <t>Sécurité sociale (maladie, maternité, invalidité, dècès,</t>
  </si>
  <si>
    <t>vieillesse, allocations familiales, accidents du travail</t>
  </si>
  <si>
    <t xml:space="preserve">Total </t>
  </si>
  <si>
    <t>Total cotisations sociales</t>
  </si>
  <si>
    <r>
      <t xml:space="preserve">Heures </t>
    </r>
    <r>
      <rPr>
        <b/>
        <sz val="11"/>
        <rFont val="Times New Roman"/>
        <family val="1"/>
      </rPr>
      <t>contractuelles</t>
    </r>
    <r>
      <rPr>
        <sz val="11"/>
        <rFont val="Times New Roman"/>
        <family val="1"/>
      </rPr>
      <t xml:space="preserve"> rémunérées du  mois</t>
    </r>
  </si>
  <si>
    <r>
      <t xml:space="preserve">Cumuls des heures des journées inférieures à </t>
    </r>
    <r>
      <rPr>
        <b/>
        <sz val="10"/>
        <color indexed="8"/>
        <rFont val="Times New Roman"/>
        <family val="1"/>
      </rPr>
      <t>8 heures</t>
    </r>
    <r>
      <rPr>
        <sz val="10"/>
        <color indexed="8"/>
        <rFont val="Times New Roman"/>
        <family val="1"/>
      </rPr>
      <t xml:space="preserve"> d'activité</t>
    </r>
  </si>
  <si>
    <t>UNSA-PROASSMAT</t>
  </si>
  <si>
    <t>Aucun droit n'ayant été cédé, ce fichier est la propriété de Céline SCHAAR</t>
  </si>
  <si>
    <t>Retraite complémentaire + CEG (contribution d'équilibre temporaire)</t>
  </si>
  <si>
    <t>Réduction cotisation sur HC/HM</t>
  </si>
  <si>
    <r>
      <t xml:space="preserve">CONGES PAYES pour FP de </t>
    </r>
    <r>
      <rPr>
        <b/>
        <sz val="11"/>
        <rFont val="Calibri"/>
        <family val="2"/>
      </rPr>
      <t>JUIN</t>
    </r>
    <r>
      <rPr>
        <sz val="11"/>
        <rFont val="Calibri"/>
        <family val="2"/>
      </rPr>
      <t xml:space="preserve"> à </t>
    </r>
    <r>
      <rPr>
        <b/>
        <sz val="11"/>
        <rFont val="Calibri"/>
        <family val="2"/>
      </rPr>
      <t>DECEMBRE</t>
    </r>
  </si>
  <si>
    <t>Imposition à la source</t>
  </si>
  <si>
    <t>Base :</t>
  </si>
  <si>
    <t>Taux :</t>
  </si>
  <si>
    <t>Montant :</t>
  </si>
  <si>
    <t>V 1-0-1</t>
  </si>
  <si>
    <t>Déblocage de la zone taux PAS qui ne pouvait être saisie</t>
  </si>
  <si>
    <t>V 1-0-2</t>
  </si>
  <si>
    <t>Cadrage / Formatage zone commentaire</t>
  </si>
  <si>
    <t>V 1-0</t>
  </si>
  <si>
    <t>Mise en place PAS</t>
  </si>
  <si>
    <t>Mise à jour Formule PAS/NET par Liliane</t>
  </si>
  <si>
    <t>V 1-0-3</t>
  </si>
  <si>
    <t>Souligement des dimanches dans le tableau d'heures</t>
  </si>
  <si>
    <t>IN - Indemnité de repas fourni par les parents</t>
  </si>
  <si>
    <t>Affichage automatique des 29/30/31 du mois selon le mois saisi</t>
  </si>
  <si>
    <t>Total des indemnités à régler :</t>
  </si>
  <si>
    <t>V 1-0-4</t>
  </si>
  <si>
    <t>Feuille données : mise à jour indemnités</t>
  </si>
  <si>
    <t>Zone taux PAS mise en rose (zone saisissable)</t>
  </si>
  <si>
    <t>Ajout 3 notes sur zones PAS</t>
  </si>
  <si>
    <t>Modifications contenu notes Indemnités repas</t>
  </si>
  <si>
    <t>V 1-1</t>
  </si>
  <si>
    <t>Changement année vers 2022</t>
  </si>
  <si>
    <t>Ajout indemnité départ volontaire en retraite</t>
  </si>
  <si>
    <t>Correction taux de charges</t>
  </si>
  <si>
    <t>Ajout version et date sur feuille en bas de page</t>
  </si>
  <si>
    <t>Correction taux de prévoyance</t>
  </si>
  <si>
    <t>Indemnité conventionnelle de départ volontaire en retraite</t>
  </si>
  <si>
    <t>Version :</t>
  </si>
  <si>
    <t>Date :</t>
  </si>
  <si>
    <t>Convention Collective de la branche du secteur des particuliers employeurs et de l'emploi à domicile</t>
  </si>
  <si>
    <t>Nom prénom :</t>
  </si>
  <si>
    <t>Adresse :</t>
  </si>
  <si>
    <t>complément :</t>
  </si>
  <si>
    <t>CP Ville :</t>
  </si>
  <si>
    <t>N°employeur :</t>
  </si>
  <si>
    <t>Nom, prénom de l'enfant :</t>
  </si>
  <si>
    <t>N° sécurité sociale :</t>
  </si>
  <si>
    <t>N° salarié pajemploi :</t>
  </si>
  <si>
    <t>Date d'embauche :</t>
  </si>
  <si>
    <t>Type contrat :</t>
  </si>
  <si>
    <t>Mise à jour des commentaires IE</t>
  </si>
  <si>
    <t>Mise à jour commentaire CP -15 ans</t>
  </si>
  <si>
    <r>
      <t xml:space="preserve">Indemnité entretien </t>
    </r>
    <r>
      <rPr>
        <sz val="8"/>
        <rFont val="Times New Roman"/>
        <family val="1"/>
      </rPr>
      <t>minima</t>
    </r>
  </si>
  <si>
    <t>":" après libellé zones saisissables</t>
  </si>
  <si>
    <t>Création d'un commentaire quand le mois saisi est "juin" pour donner les instructions de bascule des CP</t>
  </si>
  <si>
    <t>ATTENTION ! En juin de l'année en cours, les congés acquis avant le 31 mai de l'année précédente sont perdus ! Vous devez mettre :
- en B75/B76, les mois et les semaines travaillées de juin de l'année précédente à mai de l'année en cours, c’est-à-dire les valeurs de B72/B73 du mois précédent,
- en B72, la valeur '1' pour le mois de juin de l'année en cours,
- en B73, le nombre de semaines travaillées en juin de l'année en cours !</t>
  </si>
  <si>
    <t>Date paiement :</t>
  </si>
  <si>
    <t>Banque :</t>
  </si>
  <si>
    <t>N°chèque ou virement :</t>
  </si>
  <si>
    <t>Signature de l'employeur :</t>
  </si>
  <si>
    <t>Bascule automatique de la formule pour affichage des dates CP lorsque l'on passe de mai à juin !</t>
  </si>
  <si>
    <t>Nouvelle valeur MG et formule calcul IE avec 90% MG</t>
  </si>
  <si>
    <t>V 1-2</t>
  </si>
  <si>
    <t>Correction taux prévoyance avec FIVED à 0,1% = 1,3%</t>
  </si>
  <si>
    <t>V 1-3</t>
  </si>
  <si>
    <t>Correction taux charges sociales employeur de 29,70 vers 29,65</t>
  </si>
  <si>
    <t>V 1-3-1</t>
  </si>
  <si>
    <t>Correction (+0,25) taux prévoyance employeur</t>
  </si>
  <si>
    <t>V 1-3-2</t>
  </si>
  <si>
    <t>Correction taux charge Alsace Moselle</t>
  </si>
  <si>
    <t>V 1-3-3</t>
  </si>
  <si>
    <t>Correction faute / taille bug commentaires</t>
  </si>
  <si>
    <t>Commentaire repas 5 euros au lieu de 4,95</t>
  </si>
  <si>
    <t>V 1,3-3</t>
  </si>
  <si>
    <t>Correction libelleé années complete et incomplete commentaire - nouvelle dénomination</t>
  </si>
  <si>
    <t>V 1-4</t>
  </si>
  <si>
    <t>Modifications smic/MG/IE</t>
  </si>
  <si>
    <t>V 1-5</t>
  </si>
  <si>
    <t>Passage en version .xlsm</t>
  </si>
  <si>
    <t>V 1-6</t>
  </si>
  <si>
    <t>Modification taux / IE</t>
  </si>
  <si>
    <t xml:space="preserve">V 1-6 </t>
  </si>
  <si>
    <t>Ajout Noms MG / IE_Min  / ANNEE_EN_COURS pour maj futures</t>
  </si>
  <si>
    <t>V 2-0</t>
  </si>
  <si>
    <t>Mise à jour pour 2023</t>
  </si>
  <si>
    <t>SMIC pour calcul MG :</t>
  </si>
  <si>
    <t>au 1er janvier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</si>
</sst>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quot;€&quot;#,##0.00_);[Red]\(&quot;€&quot;#,##0.00\)"/>
    <numFmt numFmtId="166" formatCode="_-* #,##0.00\ _€_-;\-* #,##0.00\ _€_-;_-* &quot;-&quot;??\ _€_-;_-@_-"/>
    <numFmt numFmtId="167" formatCode="dd/mm/yy;@"/>
    <numFmt numFmtId="168" formatCode="0&quot; s&quot;"/>
    <numFmt numFmtId="169" formatCode="0.00&quot; hrs&quot;"/>
    <numFmt numFmtId="170" formatCode="_-* #,##0.00\ [$€-40C]_-;\-* #,##0.00\ [$€-40C]_-;_-* &quot;-&quot;??\ [$€-40C]_-;_-@_-"/>
    <numFmt numFmtId="171" formatCode="#,##0.00\ [$€-40C];[Red]\-#,##0.00\ [$€-40C]"/>
    <numFmt numFmtId="172" formatCode="#,##0.00\ [$€-40C];\-#,##0.00\ [$€-40C]"/>
    <numFmt numFmtId="173" formatCode="#,##0.00\ &quot;€&quot;"/>
    <numFmt numFmtId="174" formatCode="0.000%"/>
    <numFmt numFmtId="175" formatCode="_-* #,##0.00\ [$€-40C]_-;\-* #,##0.00\ [$€-40C]_-;_-* &quot;-&quot;???\ [$€-40C]_-;_-@_-"/>
    <numFmt numFmtId="176" formatCode="0.00&quot; jrs&quot;"/>
    <numFmt numFmtId="177" formatCode="#,##0.0000\ &quot;€&quot;"/>
    <numFmt numFmtId="178" formatCode="0&quot; jrs&quot;"/>
    <numFmt numFmtId="179" formatCode="0&quot; kms&quot;"/>
    <numFmt numFmtId="180" formatCode="0&quot; semaines&quot;"/>
    <numFmt numFmtId="181" formatCode="0.0000"/>
    <numFmt numFmtId="182" formatCode="0.0000&quot; hrs&quot;"/>
    <numFmt numFmtId="183" formatCode="[$-40C]d\-mmm\-yy;@"/>
    <numFmt numFmtId="184" formatCode="mmmm"/>
  </numFmts>
  <fonts count="70" x14ac:knownFonts="1">
    <font>
      <sz val="11"/>
      <color theme="1"/>
      <name val="Calibri"/>
      <family val="2"/>
      <scheme val="minor"/>
    </font>
    <font>
      <b/>
      <sz val="10"/>
      <name val="Times New Roman"/>
      <family val="1"/>
    </font>
    <font>
      <sz val="10"/>
      <name val="Arial"/>
      <family val="2"/>
    </font>
    <font>
      <sz val="8"/>
      <name val="Times New Roman"/>
      <family val="1"/>
    </font>
    <font>
      <sz val="10"/>
      <name val="Times New Roman"/>
      <family val="1"/>
    </font>
    <font>
      <u/>
      <sz val="9"/>
      <name val="Times New Roman"/>
      <family val="1"/>
    </font>
    <font>
      <b/>
      <sz val="11"/>
      <name val="Times New Roman"/>
      <family val="1"/>
    </font>
    <font>
      <sz val="11"/>
      <name val="Times New Roman"/>
      <family val="1"/>
    </font>
    <font>
      <b/>
      <sz val="12"/>
      <name val="Times New Roman"/>
      <family val="1"/>
    </font>
    <font>
      <u/>
      <sz val="9"/>
      <color indexed="8"/>
      <name val="Times New Roman"/>
      <family val="1"/>
    </font>
    <font>
      <sz val="9"/>
      <color indexed="8"/>
      <name val="Times New Roman"/>
      <family val="1"/>
    </font>
    <font>
      <b/>
      <u/>
      <sz val="8"/>
      <color indexed="30"/>
      <name val="Times New Roman"/>
      <family val="1"/>
    </font>
    <font>
      <u/>
      <sz val="8"/>
      <color indexed="30"/>
      <name val="Times New Roman"/>
      <family val="1"/>
    </font>
    <font>
      <sz val="8"/>
      <color indexed="30"/>
      <name val="Times New Roman"/>
      <family val="1"/>
    </font>
    <font>
      <sz val="8"/>
      <color indexed="81"/>
      <name val="Tahoma"/>
      <family val="2"/>
    </font>
    <font>
      <sz val="9"/>
      <color indexed="81"/>
      <name val="Tahoma"/>
      <family val="2"/>
    </font>
    <font>
      <b/>
      <u/>
      <sz val="8"/>
      <color indexed="81"/>
      <name val="Tahoma"/>
      <family val="2"/>
    </font>
    <font>
      <b/>
      <sz val="8"/>
      <color indexed="81"/>
      <name val="Tahoma"/>
      <family val="2"/>
    </font>
    <font>
      <b/>
      <sz val="9"/>
      <color indexed="10"/>
      <name val="Tahoma"/>
      <family val="2"/>
    </font>
    <font>
      <b/>
      <u/>
      <sz val="9"/>
      <color indexed="10"/>
      <name val="Tahoma"/>
      <family val="2"/>
    </font>
    <font>
      <u/>
      <sz val="9"/>
      <color indexed="81"/>
      <name val="Tahoma"/>
      <family val="2"/>
    </font>
    <font>
      <b/>
      <sz val="9"/>
      <color indexed="81"/>
      <name val="Tahoma"/>
      <family val="2"/>
    </font>
    <font>
      <sz val="9"/>
      <color indexed="10"/>
      <name val="Tahoma"/>
      <family val="2"/>
    </font>
    <font>
      <u/>
      <sz val="8"/>
      <color indexed="81"/>
      <name val="Tahoma"/>
      <family val="2"/>
    </font>
    <font>
      <sz val="9"/>
      <color indexed="81"/>
      <name val="Arial"/>
      <family val="2"/>
    </font>
    <font>
      <sz val="9"/>
      <name val="Times New Roman"/>
      <family val="1"/>
    </font>
    <font>
      <sz val="10"/>
      <color indexed="81"/>
      <name val="Tahoma"/>
      <family val="2"/>
    </font>
    <font>
      <b/>
      <sz val="8"/>
      <name val="Times New Roman"/>
      <family val="1"/>
    </font>
    <font>
      <u/>
      <sz val="9"/>
      <color indexed="10"/>
      <name val="Tahoma"/>
      <family val="2"/>
    </font>
    <font>
      <b/>
      <sz val="9"/>
      <name val="Times New Roman"/>
      <family val="1"/>
    </font>
    <font>
      <sz val="8"/>
      <color indexed="8"/>
      <name val="Times New Roman"/>
      <family val="1"/>
    </font>
    <font>
      <sz val="8"/>
      <color indexed="48"/>
      <name val="Tahoma"/>
      <family val="2"/>
    </font>
    <font>
      <b/>
      <u/>
      <sz val="10"/>
      <color indexed="81"/>
      <name val="Tahoma"/>
      <family val="2"/>
    </font>
    <font>
      <i/>
      <sz val="10"/>
      <color indexed="81"/>
      <name val="Tahoma"/>
      <family val="2"/>
    </font>
    <font>
      <sz val="11"/>
      <color indexed="10"/>
      <name val="Calibri"/>
      <family val="2"/>
    </font>
    <font>
      <sz val="8"/>
      <color indexed="10"/>
      <name val="Tahoma"/>
      <family val="2"/>
    </font>
    <font>
      <sz val="10"/>
      <color indexed="8"/>
      <name val="Times New Roman"/>
      <family val="1"/>
    </font>
    <font>
      <b/>
      <sz val="10"/>
      <color indexed="8"/>
      <name val="Times New Roman"/>
      <family val="1"/>
    </font>
    <font>
      <b/>
      <sz val="7"/>
      <name val="Times New Roman"/>
      <family val="1"/>
    </font>
    <font>
      <sz val="11"/>
      <name val="Calibri"/>
      <family val="2"/>
    </font>
    <font>
      <b/>
      <sz val="11"/>
      <name val="Calibri"/>
      <family val="2"/>
    </font>
    <font>
      <b/>
      <sz val="10"/>
      <color indexed="81"/>
      <name val="Tahoma"/>
      <family val="2"/>
    </font>
    <font>
      <sz val="11"/>
      <color theme="1"/>
      <name val="Calibri"/>
      <family val="2"/>
      <scheme val="minor"/>
    </font>
    <font>
      <b/>
      <sz val="11"/>
      <color theme="1"/>
      <name val="Calibri"/>
      <family val="2"/>
      <scheme val="minor"/>
    </font>
    <font>
      <sz val="10"/>
      <color theme="1"/>
      <name val="Times New Roman"/>
      <family val="1"/>
    </font>
    <font>
      <sz val="9"/>
      <color theme="1"/>
      <name val="Times New Roman"/>
      <family val="1"/>
    </font>
    <font>
      <b/>
      <sz val="9"/>
      <color theme="1"/>
      <name val="Times New Roman"/>
      <family val="1"/>
    </font>
    <font>
      <sz val="8"/>
      <color rgb="FF0070C0"/>
      <name val="Times New Roman"/>
      <family val="1"/>
    </font>
    <font>
      <b/>
      <sz val="14"/>
      <color theme="1"/>
      <name val="Calibri"/>
      <family val="2"/>
      <scheme val="minor"/>
    </font>
    <font>
      <sz val="10"/>
      <color theme="1"/>
      <name val="Calibri"/>
      <family val="2"/>
      <scheme val="minor"/>
    </font>
    <font>
      <b/>
      <sz val="14"/>
      <color theme="1"/>
      <name val="Times New Roman"/>
      <family val="1"/>
    </font>
    <font>
      <sz val="8"/>
      <color theme="1"/>
      <name val="Times New Roman"/>
      <family val="1"/>
    </font>
    <font>
      <b/>
      <sz val="10"/>
      <color theme="0"/>
      <name val="Times New Roman"/>
      <family val="1"/>
    </font>
    <font>
      <sz val="10"/>
      <color theme="0"/>
      <name val="Times New Roman"/>
      <family val="1"/>
    </font>
    <font>
      <b/>
      <sz val="10"/>
      <color theme="1"/>
      <name val="Times New Roman"/>
      <family val="1"/>
    </font>
    <font>
      <sz val="7"/>
      <color theme="1"/>
      <name val="Times New Roman"/>
      <family val="1"/>
    </font>
    <font>
      <b/>
      <sz val="14"/>
      <color rgb="FFFF0000"/>
      <name val="Calibri"/>
      <family val="2"/>
      <scheme val="minor"/>
    </font>
    <font>
      <sz val="11"/>
      <name val="Calibri"/>
      <family val="2"/>
      <scheme val="minor"/>
    </font>
    <font>
      <sz val="9"/>
      <color theme="1"/>
      <name val="Calibri"/>
      <family val="2"/>
      <scheme val="minor"/>
    </font>
    <font>
      <b/>
      <sz val="14"/>
      <color theme="5" tint="-0.249977111117893"/>
      <name val="Calibri"/>
      <family val="2"/>
      <scheme val="minor"/>
    </font>
    <font>
      <sz val="10"/>
      <color theme="1"/>
      <name val="Tahoma"/>
      <family val="2"/>
    </font>
    <font>
      <b/>
      <sz val="9"/>
      <color theme="0"/>
      <name val="Times New Roman"/>
      <family val="1"/>
    </font>
    <font>
      <b/>
      <sz val="9"/>
      <color theme="1"/>
      <name val="Calibri"/>
      <family val="2"/>
      <scheme val="minor"/>
    </font>
    <font>
      <b/>
      <sz val="10"/>
      <color rgb="FFFF0000"/>
      <name val="Times New Roman"/>
      <family val="1"/>
    </font>
    <font>
      <b/>
      <sz val="12"/>
      <color theme="1"/>
      <name val="Times New Roman"/>
      <family val="1"/>
    </font>
    <font>
      <b/>
      <sz val="11"/>
      <color theme="1"/>
      <name val="Times New Roman"/>
      <family val="1"/>
    </font>
    <font>
      <b/>
      <sz val="20"/>
      <color theme="1"/>
      <name val="Times New Roman"/>
      <family val="1"/>
    </font>
    <font>
      <b/>
      <sz val="20"/>
      <color theme="1"/>
      <name val="Calibri"/>
      <family val="2"/>
      <scheme val="minor"/>
    </font>
    <font>
      <sz val="10"/>
      <color rgb="FFFF0000"/>
      <name val="Times New Roman"/>
      <family val="1"/>
    </font>
    <font>
      <sz val="9"/>
      <name val="Arial"/>
      <family val="2"/>
    </font>
  </fonts>
  <fills count="17">
    <fill>
      <patternFill patternType="none"/>
    </fill>
    <fill>
      <patternFill patternType="gray125"/>
    </fill>
    <fill>
      <patternFill patternType="solid">
        <fgColor theme="0"/>
        <bgColor indexed="64"/>
      </patternFill>
    </fill>
    <fill>
      <patternFill patternType="solid">
        <fgColor theme="5" tint="0.79998168889431442"/>
        <bgColor indexed="64"/>
      </patternFill>
    </fill>
    <fill>
      <gradientFill type="path">
        <stop position="0">
          <color rgb="FFC830CC"/>
        </stop>
        <stop position="1">
          <color rgb="FFF4D3F5"/>
        </stop>
      </gradient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4D3F5"/>
        <bgColor indexed="64"/>
      </patternFill>
    </fill>
    <fill>
      <patternFill patternType="solid">
        <fgColor rgb="FFEAABEB"/>
        <bgColor indexed="64"/>
      </patternFill>
    </fill>
    <fill>
      <patternFill patternType="solid">
        <fgColor rgb="FFCFC6F2"/>
        <bgColor indexed="64"/>
      </patternFill>
    </fill>
    <fill>
      <patternFill patternType="solid">
        <fgColor rgb="FFE7E1F9"/>
        <bgColor indexed="64"/>
      </patternFill>
    </fill>
    <fill>
      <gradientFill type="path">
        <stop position="0">
          <color rgb="FFC830CC"/>
        </stop>
        <stop position="1">
          <color theme="8" tint="0.80001220740379042"/>
        </stop>
      </gradientFill>
    </fill>
    <fill>
      <patternFill patternType="solid">
        <fgColor theme="0"/>
        <bgColor indexed="25"/>
      </patternFill>
    </fill>
    <fill>
      <gradientFill type="path">
        <stop position="0">
          <color theme="5"/>
        </stop>
        <stop position="1">
          <color theme="8" tint="0.80001220740379042"/>
        </stop>
      </gradientFill>
    </fill>
    <fill>
      <patternFill patternType="solid">
        <fgColor theme="5" tint="0.39997558519241921"/>
        <bgColor indexed="64"/>
      </patternFill>
    </fill>
    <fill>
      <patternFill patternType="solid">
        <fgColor rgb="FFFF0000"/>
        <bgColor indexed="64"/>
      </patternFill>
    </fill>
  </fills>
  <borders count="47">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style="thin">
        <color theme="0"/>
      </right>
      <top/>
      <bottom style="thin">
        <color indexed="64"/>
      </bottom>
      <diagonal/>
    </border>
    <border>
      <left style="thin">
        <color theme="0"/>
      </left>
      <right/>
      <top style="thin">
        <color indexed="64"/>
      </top>
      <bottom style="thin">
        <color theme="0"/>
      </bottom>
      <diagonal/>
    </border>
    <border>
      <left style="thin">
        <color theme="0"/>
      </left>
      <right/>
      <top/>
      <bottom style="thin">
        <color theme="0"/>
      </bottom>
      <diagonal/>
    </border>
    <border>
      <left style="thin">
        <color theme="0"/>
      </left>
      <right style="thin">
        <color indexed="64"/>
      </right>
      <top/>
      <bottom style="thin">
        <color theme="0"/>
      </bottom>
      <diagonal/>
    </border>
    <border>
      <left style="thin">
        <color theme="0"/>
      </left>
      <right style="thin">
        <color indexed="64"/>
      </right>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style="thin">
        <color theme="0"/>
      </top>
      <bottom/>
      <diagonal/>
    </border>
    <border>
      <left/>
      <right style="thin">
        <color indexed="64"/>
      </right>
      <top/>
      <bottom style="thin">
        <color theme="0"/>
      </bottom>
      <diagonal/>
    </border>
    <border>
      <left style="thin">
        <color theme="0"/>
      </left>
      <right style="thin">
        <color indexed="64"/>
      </right>
      <top style="thin">
        <color theme="0"/>
      </top>
      <bottom/>
      <diagonal/>
    </border>
    <border>
      <left style="thin">
        <color theme="0"/>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theme="0"/>
      </top>
      <bottom style="thin">
        <color indexed="64"/>
      </bottom>
      <diagonal/>
    </border>
  </borders>
  <cellStyleXfs count="4">
    <xf numFmtId="0" fontId="0" fillId="0" borderId="0"/>
    <xf numFmtId="166" fontId="42" fillId="0" borderId="0" applyFont="0" applyFill="0" applyBorder="0" applyAlignment="0" applyProtection="0"/>
    <xf numFmtId="0" fontId="2" fillId="0" borderId="0"/>
    <xf numFmtId="9" fontId="42" fillId="0" borderId="0" applyFont="0" applyFill="0" applyBorder="0" applyAlignment="0" applyProtection="0"/>
  </cellStyleXfs>
  <cellXfs count="473">
    <xf numFmtId="0" fontId="0" fillId="0" borderId="0" xfId="0"/>
    <xf numFmtId="0" fontId="44" fillId="2" borderId="1" xfId="0" applyFont="1" applyFill="1" applyBorder="1"/>
    <xf numFmtId="169" fontId="4" fillId="0" borderId="2" xfId="2" applyNumberFormat="1" applyFont="1" applyBorder="1" applyProtection="1">
      <protection hidden="1"/>
    </xf>
    <xf numFmtId="169" fontId="4" fillId="2" borderId="2" xfId="2" applyNumberFormat="1" applyFont="1" applyFill="1" applyBorder="1" applyProtection="1">
      <protection locked="0"/>
    </xf>
    <xf numFmtId="164" fontId="4" fillId="2" borderId="2" xfId="1" applyNumberFormat="1" applyFont="1" applyFill="1" applyBorder="1" applyAlignment="1" applyProtection="1">
      <protection locked="0"/>
    </xf>
    <xf numFmtId="169" fontId="4" fillId="0" borderId="2" xfId="2" applyNumberFormat="1" applyFont="1" applyBorder="1"/>
    <xf numFmtId="170" fontId="4" fillId="0" borderId="3" xfId="2" applyNumberFormat="1" applyFont="1" applyBorder="1" applyProtection="1">
      <protection hidden="1"/>
    </xf>
    <xf numFmtId="180" fontId="4" fillId="2" borderId="0" xfId="2" applyNumberFormat="1" applyFont="1" applyFill="1" applyProtection="1">
      <protection locked="0"/>
    </xf>
    <xf numFmtId="176" fontId="4" fillId="2" borderId="0" xfId="2" applyNumberFormat="1" applyFont="1" applyFill="1" applyProtection="1">
      <protection locked="0"/>
    </xf>
    <xf numFmtId="0" fontId="44" fillId="0" borderId="0" xfId="0" applyFont="1" applyAlignment="1" applyProtection="1">
      <alignment horizontal="center"/>
      <protection hidden="1"/>
    </xf>
    <xf numFmtId="0" fontId="44" fillId="2" borderId="0" xfId="0" applyFont="1" applyFill="1" applyAlignment="1" applyProtection="1">
      <alignment horizontal="center"/>
      <protection hidden="1"/>
    </xf>
    <xf numFmtId="170" fontId="44" fillId="2" borderId="0" xfId="0" applyNumberFormat="1" applyFont="1" applyFill="1" applyProtection="1">
      <protection hidden="1"/>
    </xf>
    <xf numFmtId="166" fontId="44" fillId="2" borderId="0" xfId="0" applyNumberFormat="1" applyFont="1" applyFill="1" applyProtection="1">
      <protection hidden="1"/>
    </xf>
    <xf numFmtId="0" fontId="45" fillId="2" borderId="0" xfId="0" applyFont="1" applyFill="1" applyProtection="1">
      <protection hidden="1"/>
    </xf>
    <xf numFmtId="0" fontId="45" fillId="2" borderId="4" xfId="0" quotePrefix="1" applyFont="1" applyFill="1" applyBorder="1" applyAlignment="1" applyProtection="1">
      <alignment horizontal="center" vertical="center" wrapText="1"/>
      <protection hidden="1"/>
    </xf>
    <xf numFmtId="0" fontId="46" fillId="2" borderId="0" xfId="0" applyFont="1" applyFill="1" applyAlignment="1" applyProtection="1">
      <alignment horizontal="center" vertical="center" wrapText="1"/>
      <protection hidden="1"/>
    </xf>
    <xf numFmtId="0" fontId="47" fillId="2" borderId="0" xfId="0" applyFont="1" applyFill="1" applyAlignment="1" applyProtection="1">
      <alignment vertical="center"/>
      <protection hidden="1"/>
    </xf>
    <xf numFmtId="0" fontId="44" fillId="2" borderId="0" xfId="0" applyFont="1" applyFill="1" applyAlignment="1" applyProtection="1">
      <alignment vertical="center"/>
      <protection hidden="1"/>
    </xf>
    <xf numFmtId="0" fontId="44" fillId="2" borderId="0" xfId="0" applyFont="1" applyFill="1" applyAlignment="1" applyProtection="1">
      <alignment horizontal="center" vertical="center" wrapText="1"/>
      <protection hidden="1"/>
    </xf>
    <xf numFmtId="0" fontId="44" fillId="2" borderId="0" xfId="0" applyFont="1" applyFill="1" applyAlignment="1" applyProtection="1">
      <alignment horizontal="center" vertical="center"/>
      <protection hidden="1"/>
    </xf>
    <xf numFmtId="178" fontId="44" fillId="2" borderId="0" xfId="0" applyNumberFormat="1" applyFont="1" applyFill="1" applyAlignment="1" applyProtection="1">
      <alignment horizontal="center" vertical="center"/>
      <protection hidden="1"/>
    </xf>
    <xf numFmtId="0" fontId="44" fillId="2" borderId="5" xfId="0" applyFont="1" applyFill="1" applyBorder="1" applyProtection="1">
      <protection hidden="1"/>
    </xf>
    <xf numFmtId="0" fontId="44" fillId="2" borderId="6" xfId="0" applyFont="1" applyFill="1" applyBorder="1" applyProtection="1">
      <protection hidden="1"/>
    </xf>
    <xf numFmtId="0" fontId="44" fillId="2" borderId="7" xfId="0" applyFont="1" applyFill="1" applyBorder="1" applyProtection="1">
      <protection hidden="1"/>
    </xf>
    <xf numFmtId="10" fontId="4" fillId="2" borderId="8" xfId="3" applyNumberFormat="1" applyFont="1" applyFill="1" applyBorder="1" applyAlignment="1" applyProtection="1">
      <protection hidden="1"/>
    </xf>
    <xf numFmtId="10" fontId="4" fillId="2" borderId="2" xfId="3" applyNumberFormat="1" applyFont="1" applyFill="1" applyBorder="1" applyAlignment="1" applyProtection="1">
      <protection hidden="1"/>
    </xf>
    <xf numFmtId="10" fontId="4" fillId="2" borderId="4" xfId="3" applyNumberFormat="1" applyFont="1" applyFill="1" applyBorder="1" applyAlignment="1" applyProtection="1">
      <protection hidden="1"/>
    </xf>
    <xf numFmtId="0" fontId="44" fillId="2" borderId="9" xfId="0" applyFont="1" applyFill="1" applyBorder="1" applyProtection="1">
      <protection hidden="1"/>
    </xf>
    <xf numFmtId="0" fontId="44" fillId="2" borderId="10" xfId="0" applyFont="1" applyFill="1" applyBorder="1" applyProtection="1">
      <protection hidden="1"/>
    </xf>
    <xf numFmtId="0" fontId="44" fillId="2" borderId="1" xfId="0" applyFont="1" applyFill="1" applyBorder="1" applyProtection="1">
      <protection hidden="1"/>
    </xf>
    <xf numFmtId="0" fontId="4" fillId="2" borderId="0" xfId="2" applyFont="1" applyFill="1" applyAlignment="1" applyProtection="1">
      <alignment horizontal="center" vertical="center"/>
      <protection hidden="1"/>
    </xf>
    <xf numFmtId="0" fontId="8" fillId="0" borderId="11" xfId="2" applyFont="1" applyBorder="1" applyAlignment="1" applyProtection="1">
      <alignment horizontal="left" vertical="center"/>
      <protection hidden="1"/>
    </xf>
    <xf numFmtId="0" fontId="8" fillId="0" borderId="7" xfId="2" applyFont="1" applyBorder="1" applyAlignment="1" applyProtection="1">
      <alignment horizontal="left" vertical="center"/>
      <protection hidden="1"/>
    </xf>
    <xf numFmtId="0" fontId="0" fillId="2" borderId="0" xfId="0" applyFill="1"/>
    <xf numFmtId="173" fontId="4" fillId="2" borderId="8" xfId="2" applyNumberFormat="1" applyFont="1" applyFill="1" applyBorder="1"/>
    <xf numFmtId="177" fontId="4" fillId="0" borderId="4" xfId="2" applyNumberFormat="1" applyFont="1" applyBorder="1"/>
    <xf numFmtId="0" fontId="48" fillId="0" borderId="0" xfId="0" applyFont="1"/>
    <xf numFmtId="0" fontId="43" fillId="0" borderId="0" xfId="0" applyFont="1"/>
    <xf numFmtId="0" fontId="44" fillId="0" borderId="0" xfId="0" applyFont="1"/>
    <xf numFmtId="170" fontId="4" fillId="2" borderId="5" xfId="2" applyNumberFormat="1" applyFont="1" applyFill="1" applyBorder="1" applyProtection="1">
      <protection hidden="1"/>
    </xf>
    <xf numFmtId="164" fontId="4" fillId="2" borderId="2" xfId="1" applyNumberFormat="1" applyFont="1" applyFill="1" applyBorder="1" applyAlignment="1" applyProtection="1"/>
    <xf numFmtId="0" fontId="44" fillId="0" borderId="0" xfId="0" applyFont="1" applyProtection="1">
      <protection hidden="1"/>
    </xf>
    <xf numFmtId="169" fontId="4" fillId="2" borderId="2" xfId="2" applyNumberFormat="1" applyFont="1" applyFill="1" applyBorder="1" applyProtection="1">
      <protection hidden="1"/>
    </xf>
    <xf numFmtId="49" fontId="4" fillId="2" borderId="6" xfId="2" applyNumberFormat="1" applyFont="1" applyFill="1" applyBorder="1" applyProtection="1">
      <protection hidden="1"/>
    </xf>
    <xf numFmtId="169" fontId="4" fillId="2" borderId="0" xfId="2" applyNumberFormat="1" applyFont="1" applyFill="1" applyProtection="1">
      <protection hidden="1"/>
    </xf>
    <xf numFmtId="164" fontId="4" fillId="2" borderId="2" xfId="1" applyNumberFormat="1" applyFont="1" applyFill="1" applyBorder="1" applyAlignment="1" applyProtection="1">
      <protection hidden="1"/>
    </xf>
    <xf numFmtId="170" fontId="4" fillId="2" borderId="3" xfId="2" applyNumberFormat="1" applyFont="1" applyFill="1" applyBorder="1" applyProtection="1">
      <protection hidden="1"/>
    </xf>
    <xf numFmtId="171" fontId="4" fillId="2" borderId="3" xfId="2" applyNumberFormat="1" applyFont="1" applyFill="1" applyBorder="1" applyProtection="1">
      <protection hidden="1"/>
    </xf>
    <xf numFmtId="0" fontId="44" fillId="2" borderId="0" xfId="0" applyFont="1" applyFill="1" applyProtection="1">
      <protection hidden="1"/>
    </xf>
    <xf numFmtId="170" fontId="4" fillId="2" borderId="2" xfId="2" applyNumberFormat="1" applyFont="1" applyFill="1" applyBorder="1" applyProtection="1">
      <protection hidden="1"/>
    </xf>
    <xf numFmtId="10" fontId="44" fillId="2" borderId="10" xfId="3" applyNumberFormat="1" applyFont="1" applyFill="1" applyBorder="1" applyAlignment="1" applyProtection="1">
      <protection hidden="1"/>
    </xf>
    <xf numFmtId="165" fontId="4" fillId="2" borderId="2" xfId="1" applyNumberFormat="1" applyFont="1" applyFill="1" applyBorder="1" applyAlignment="1" applyProtection="1">
      <protection hidden="1"/>
    </xf>
    <xf numFmtId="175" fontId="4" fillId="2" borderId="0" xfId="2" applyNumberFormat="1" applyFont="1" applyFill="1" applyProtection="1">
      <protection hidden="1"/>
    </xf>
    <xf numFmtId="0" fontId="4" fillId="2" borderId="2" xfId="2" applyFont="1" applyFill="1" applyBorder="1" applyProtection="1">
      <protection hidden="1"/>
    </xf>
    <xf numFmtId="0" fontId="4" fillId="2" borderId="4" xfId="2" applyFont="1" applyFill="1" applyBorder="1" applyProtection="1">
      <protection hidden="1"/>
    </xf>
    <xf numFmtId="10" fontId="4" fillId="2" borderId="4" xfId="2" applyNumberFormat="1" applyFont="1" applyFill="1" applyBorder="1" applyProtection="1">
      <protection hidden="1"/>
    </xf>
    <xf numFmtId="165" fontId="4" fillId="2" borderId="4" xfId="2" applyNumberFormat="1" applyFont="1" applyFill="1" applyBorder="1" applyProtection="1">
      <protection hidden="1"/>
    </xf>
    <xf numFmtId="173" fontId="4" fillId="2" borderId="2" xfId="2" applyNumberFormat="1" applyFont="1" applyFill="1" applyBorder="1" applyProtection="1">
      <protection locked="0"/>
    </xf>
    <xf numFmtId="0" fontId="4" fillId="2" borderId="2" xfId="2" applyFont="1" applyFill="1" applyBorder="1" applyProtection="1">
      <protection locked="0"/>
    </xf>
    <xf numFmtId="10" fontId="4" fillId="2" borderId="0" xfId="3" applyNumberFormat="1" applyFont="1" applyFill="1" applyBorder="1" applyAlignment="1" applyProtection="1">
      <protection hidden="1"/>
    </xf>
    <xf numFmtId="0" fontId="4" fillId="2" borderId="8" xfId="2" applyFont="1" applyFill="1" applyBorder="1" applyProtection="1">
      <protection hidden="1"/>
    </xf>
    <xf numFmtId="0" fontId="49" fillId="0" borderId="12" xfId="0" applyFont="1" applyBorder="1" applyAlignment="1">
      <alignment horizontal="center"/>
    </xf>
    <xf numFmtId="0" fontId="3" fillId="2" borderId="0" xfId="2" applyFont="1" applyFill="1" applyProtection="1">
      <protection hidden="1"/>
    </xf>
    <xf numFmtId="10" fontId="0" fillId="0" borderId="0" xfId="0" applyNumberFormat="1"/>
    <xf numFmtId="0" fontId="49" fillId="0" borderId="0" xfId="0" applyFont="1"/>
    <xf numFmtId="177" fontId="4" fillId="2" borderId="0" xfId="2" applyNumberFormat="1" applyFont="1" applyFill="1" applyProtection="1">
      <protection locked="0"/>
    </xf>
    <xf numFmtId="10" fontId="44" fillId="2" borderId="0" xfId="3" applyNumberFormat="1" applyFont="1" applyFill="1" applyBorder="1" applyAlignment="1" applyProtection="1">
      <protection hidden="1"/>
    </xf>
    <xf numFmtId="0" fontId="44" fillId="2" borderId="3" xfId="0" applyFont="1" applyFill="1" applyBorder="1" applyProtection="1">
      <protection hidden="1"/>
    </xf>
    <xf numFmtId="0" fontId="44" fillId="2" borderId="11" xfId="0" applyFont="1" applyFill="1" applyBorder="1" applyProtection="1">
      <protection hidden="1"/>
    </xf>
    <xf numFmtId="10" fontId="4" fillId="2" borderId="10" xfId="3" applyNumberFormat="1" applyFont="1" applyFill="1" applyBorder="1" applyAlignment="1" applyProtection="1">
      <protection hidden="1"/>
    </xf>
    <xf numFmtId="10" fontId="4" fillId="2" borderId="9" xfId="3" applyNumberFormat="1" applyFont="1" applyFill="1" applyBorder="1" applyAlignment="1" applyProtection="1">
      <protection hidden="1"/>
    </xf>
    <xf numFmtId="174" fontId="4" fillId="2" borderId="1" xfId="3" applyNumberFormat="1" applyFont="1" applyFill="1" applyBorder="1" applyAlignment="1" applyProtection="1">
      <protection hidden="1"/>
    </xf>
    <xf numFmtId="10" fontId="44" fillId="2" borderId="2" xfId="3" applyNumberFormat="1" applyFont="1" applyFill="1" applyBorder="1" applyAlignment="1" applyProtection="1">
      <protection hidden="1"/>
    </xf>
    <xf numFmtId="10" fontId="44" fillId="2" borderId="4" xfId="3" applyNumberFormat="1" applyFont="1" applyFill="1" applyBorder="1" applyAlignment="1" applyProtection="1">
      <protection hidden="1"/>
    </xf>
    <xf numFmtId="0" fontId="50" fillId="0" borderId="0" xfId="0" applyFont="1" applyAlignment="1">
      <alignment horizontal="left"/>
    </xf>
    <xf numFmtId="0" fontId="44" fillId="0" borderId="11" xfId="0" applyFont="1" applyBorder="1"/>
    <xf numFmtId="0" fontId="44" fillId="0" borderId="7" xfId="0" applyFont="1" applyBorder="1"/>
    <xf numFmtId="0" fontId="44" fillId="0" borderId="0" xfId="0" applyFont="1" applyAlignment="1">
      <alignment horizontal="center" vertical="center"/>
    </xf>
    <xf numFmtId="0" fontId="44" fillId="2" borderId="0" xfId="0" applyFont="1" applyFill="1"/>
    <xf numFmtId="10" fontId="44" fillId="2" borderId="8" xfId="3" applyNumberFormat="1" applyFont="1" applyFill="1" applyBorder="1" applyAlignment="1" applyProtection="1">
      <alignment horizontal="right" vertical="center"/>
      <protection hidden="1"/>
    </xf>
    <xf numFmtId="0" fontId="44" fillId="2" borderId="5" xfId="0" applyFont="1" applyFill="1" applyBorder="1" applyAlignment="1" applyProtection="1">
      <alignment horizontal="left" vertical="top" wrapText="1"/>
      <protection hidden="1"/>
    </xf>
    <xf numFmtId="0" fontId="44" fillId="2" borderId="6" xfId="0" applyFont="1" applyFill="1" applyBorder="1" applyAlignment="1" applyProtection="1">
      <alignment horizontal="left" vertical="top" wrapText="1"/>
      <protection hidden="1"/>
    </xf>
    <xf numFmtId="0" fontId="44" fillId="2" borderId="9" xfId="0" applyFont="1" applyFill="1" applyBorder="1" applyAlignment="1" applyProtection="1">
      <alignment horizontal="left" vertical="top" wrapText="1"/>
      <protection hidden="1"/>
    </xf>
    <xf numFmtId="177" fontId="0" fillId="2" borderId="0" xfId="0" applyNumberFormat="1" applyFill="1"/>
    <xf numFmtId="177" fontId="4" fillId="2" borderId="2" xfId="2" applyNumberFormat="1" applyFont="1" applyFill="1" applyBorder="1" applyProtection="1">
      <protection locked="0"/>
    </xf>
    <xf numFmtId="174" fontId="4" fillId="2" borderId="10" xfId="3" applyNumberFormat="1" applyFont="1" applyFill="1" applyBorder="1" applyAlignment="1" applyProtection="1">
      <protection hidden="1"/>
    </xf>
    <xf numFmtId="0" fontId="49" fillId="0" borderId="0" xfId="0" applyFont="1" applyAlignment="1">
      <alignment horizontal="center"/>
    </xf>
    <xf numFmtId="0" fontId="4" fillId="2" borderId="7" xfId="2" applyFont="1" applyFill="1" applyBorder="1" applyAlignment="1" applyProtection="1">
      <alignment horizontal="center"/>
      <protection hidden="1"/>
    </xf>
    <xf numFmtId="0" fontId="4" fillId="2" borderId="3" xfId="2" applyFont="1" applyFill="1" applyBorder="1" applyProtection="1">
      <protection hidden="1"/>
    </xf>
    <xf numFmtId="0" fontId="4" fillId="2" borderId="0" xfId="2" applyFont="1" applyFill="1" applyProtection="1">
      <protection hidden="1"/>
    </xf>
    <xf numFmtId="0" fontId="4" fillId="2" borderId="11" xfId="2" applyFont="1" applyFill="1" applyBorder="1" applyProtection="1">
      <protection hidden="1"/>
    </xf>
    <xf numFmtId="0" fontId="4" fillId="2" borderId="7" xfId="2" applyFont="1" applyFill="1" applyBorder="1" applyProtection="1">
      <protection hidden="1"/>
    </xf>
    <xf numFmtId="0" fontId="4" fillId="2" borderId="6" xfId="2" applyFont="1" applyFill="1" applyBorder="1" applyProtection="1">
      <protection hidden="1"/>
    </xf>
    <xf numFmtId="0" fontId="4" fillId="2" borderId="6" xfId="2" applyFont="1" applyFill="1" applyBorder="1" applyAlignment="1" applyProtection="1">
      <alignment horizontal="center"/>
      <protection hidden="1"/>
    </xf>
    <xf numFmtId="0" fontId="4" fillId="2" borderId="5" xfId="2" applyFont="1" applyFill="1" applyBorder="1" applyProtection="1">
      <protection hidden="1"/>
    </xf>
    <xf numFmtId="0" fontId="4" fillId="2" borderId="9" xfId="2" applyFont="1" applyFill="1" applyBorder="1" applyProtection="1">
      <protection hidden="1"/>
    </xf>
    <xf numFmtId="0" fontId="4" fillId="2" borderId="1" xfId="2" applyFont="1" applyFill="1" applyBorder="1" applyProtection="1">
      <protection hidden="1"/>
    </xf>
    <xf numFmtId="0" fontId="4" fillId="2" borderId="10" xfId="2" applyFont="1" applyFill="1" applyBorder="1" applyProtection="1">
      <protection hidden="1"/>
    </xf>
    <xf numFmtId="0" fontId="4" fillId="2" borderId="0" xfId="2" applyFont="1" applyFill="1" applyProtection="1">
      <protection locked="0"/>
    </xf>
    <xf numFmtId="0" fontId="4" fillId="2" borderId="10" xfId="2" applyFont="1" applyFill="1" applyBorder="1" applyProtection="1">
      <protection locked="0"/>
    </xf>
    <xf numFmtId="167" fontId="4" fillId="2" borderId="0" xfId="2" applyNumberFormat="1" applyFont="1" applyFill="1" applyAlignment="1" applyProtection="1">
      <alignment horizontal="right"/>
      <protection locked="0"/>
    </xf>
    <xf numFmtId="0" fontId="4" fillId="2" borderId="0" xfId="2"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pplyProtection="1">
      <alignment horizontal="center" vertical="center"/>
      <protection hidden="1"/>
    </xf>
    <xf numFmtId="168" fontId="4" fillId="3" borderId="6" xfId="2" applyNumberFormat="1" applyFont="1" applyFill="1" applyBorder="1" applyProtection="1">
      <protection locked="0" hidden="1"/>
    </xf>
    <xf numFmtId="182" fontId="25" fillId="3" borderId="6" xfId="2" applyNumberFormat="1" applyFont="1" applyFill="1" applyBorder="1" applyProtection="1">
      <protection locked="0" hidden="1"/>
    </xf>
    <xf numFmtId="182" fontId="25" fillId="3" borderId="7" xfId="2" applyNumberFormat="1" applyFont="1" applyFill="1" applyBorder="1" applyProtection="1">
      <protection locked="0" hidden="1"/>
    </xf>
    <xf numFmtId="49" fontId="4" fillId="4" borderId="4" xfId="2" applyNumberFormat="1" applyFont="1" applyFill="1" applyBorder="1" applyAlignment="1" applyProtection="1">
      <alignment horizontal="center" vertical="center"/>
      <protection hidden="1"/>
    </xf>
    <xf numFmtId="0" fontId="4" fillId="0" borderId="13" xfId="2" applyFont="1" applyBorder="1" applyAlignment="1" applyProtection="1">
      <alignment horizontal="center"/>
      <protection hidden="1"/>
    </xf>
    <xf numFmtId="0" fontId="4" fillId="3" borderId="18" xfId="2" applyFont="1" applyFill="1" applyBorder="1" applyAlignment="1" applyProtection="1">
      <alignment horizontal="center"/>
      <protection hidden="1"/>
    </xf>
    <xf numFmtId="0" fontId="25" fillId="5" borderId="18" xfId="2" applyFont="1" applyFill="1" applyBorder="1" applyAlignment="1" applyProtection="1">
      <alignment horizontal="center"/>
      <protection hidden="1"/>
    </xf>
    <xf numFmtId="0" fontId="25" fillId="6" borderId="18" xfId="2" applyFont="1" applyFill="1" applyBorder="1" applyAlignment="1" applyProtection="1">
      <alignment horizontal="center"/>
      <protection hidden="1"/>
    </xf>
    <xf numFmtId="0" fontId="51" fillId="7" borderId="14" xfId="0" applyFont="1" applyFill="1" applyBorder="1" applyAlignment="1">
      <alignment horizontal="center"/>
    </xf>
    <xf numFmtId="164" fontId="4" fillId="3" borderId="2" xfId="1" applyNumberFormat="1" applyFont="1" applyFill="1" applyBorder="1" applyAlignment="1" applyProtection="1">
      <protection locked="0"/>
    </xf>
    <xf numFmtId="0" fontId="6" fillId="2" borderId="5" xfId="2" applyFont="1" applyFill="1" applyBorder="1" applyAlignment="1" applyProtection="1">
      <alignment horizontal="center"/>
      <protection hidden="1"/>
    </xf>
    <xf numFmtId="2" fontId="4" fillId="3" borderId="19" xfId="2" applyNumberFormat="1" applyFont="1" applyFill="1" applyBorder="1" applyAlignment="1" applyProtection="1">
      <alignment horizontal="center"/>
      <protection locked="0"/>
    </xf>
    <xf numFmtId="2" fontId="4" fillId="5" borderId="19" xfId="2" applyNumberFormat="1" applyFont="1" applyFill="1" applyBorder="1" applyAlignment="1" applyProtection="1">
      <alignment vertical="center"/>
      <protection locked="0"/>
    </xf>
    <xf numFmtId="2" fontId="4" fillId="6" borderId="19" xfId="2" applyNumberFormat="1" applyFont="1" applyFill="1" applyBorder="1" applyAlignment="1" applyProtection="1">
      <alignment vertical="center"/>
      <protection locked="0"/>
    </xf>
    <xf numFmtId="2" fontId="44" fillId="7" borderId="10" xfId="0" applyNumberFormat="1" applyFont="1" applyFill="1" applyBorder="1" applyProtection="1">
      <protection locked="0"/>
    </xf>
    <xf numFmtId="2" fontId="4" fillId="0" borderId="0" xfId="0" applyNumberFormat="1" applyFont="1" applyAlignment="1">
      <alignment horizontal="center"/>
    </xf>
    <xf numFmtId="0" fontId="6" fillId="2" borderId="3" xfId="2" applyFont="1" applyFill="1" applyBorder="1" applyAlignment="1" applyProtection="1">
      <alignment horizontal="center"/>
      <protection hidden="1"/>
    </xf>
    <xf numFmtId="2" fontId="4" fillId="3" borderId="20" xfId="2" applyNumberFormat="1" applyFont="1" applyFill="1" applyBorder="1" applyAlignment="1" applyProtection="1">
      <alignment horizontal="center"/>
      <protection locked="0"/>
    </xf>
    <xf numFmtId="2" fontId="4" fillId="5" borderId="20" xfId="2" applyNumberFormat="1" applyFont="1" applyFill="1" applyBorder="1" applyAlignment="1" applyProtection="1">
      <alignment vertical="center"/>
      <protection locked="0"/>
    </xf>
    <xf numFmtId="2" fontId="4" fillId="6" borderId="20" xfId="2" applyNumberFormat="1" applyFont="1" applyFill="1" applyBorder="1" applyAlignment="1" applyProtection="1">
      <alignment vertical="center"/>
      <protection locked="0"/>
    </xf>
    <xf numFmtId="9" fontId="4" fillId="3" borderId="0" xfId="3" applyFont="1" applyFill="1" applyBorder="1" applyAlignment="1" applyProtection="1">
      <protection locked="0"/>
    </xf>
    <xf numFmtId="169" fontId="4" fillId="3" borderId="2" xfId="2" applyNumberFormat="1" applyFont="1" applyFill="1" applyBorder="1" applyProtection="1">
      <protection locked="0"/>
    </xf>
    <xf numFmtId="2" fontId="4" fillId="8" borderId="20" xfId="2" applyNumberFormat="1" applyFont="1" applyFill="1" applyBorder="1" applyAlignment="1" applyProtection="1">
      <alignment horizontal="center"/>
      <protection locked="0"/>
    </xf>
    <xf numFmtId="2" fontId="4" fillId="9" borderId="20" xfId="2" applyNumberFormat="1" applyFont="1" applyFill="1" applyBorder="1" applyAlignment="1" applyProtection="1">
      <alignment vertical="center"/>
      <protection locked="0"/>
    </xf>
    <xf numFmtId="169" fontId="4" fillId="8" borderId="2" xfId="2" applyNumberFormat="1" applyFont="1" applyFill="1" applyBorder="1" applyProtection="1">
      <protection locked="0"/>
    </xf>
    <xf numFmtId="172" fontId="4" fillId="3" borderId="3" xfId="2" applyNumberFormat="1" applyFont="1" applyFill="1" applyBorder="1" applyProtection="1">
      <protection locked="0"/>
    </xf>
    <xf numFmtId="2" fontId="4" fillId="5" borderId="20" xfId="2" applyNumberFormat="1" applyFont="1" applyFill="1" applyBorder="1" applyAlignment="1" applyProtection="1">
      <alignment horizontal="center" vertical="center"/>
      <protection locked="0"/>
    </xf>
    <xf numFmtId="173" fontId="4" fillId="3" borderId="4" xfId="2" applyNumberFormat="1" applyFont="1" applyFill="1" applyBorder="1" applyProtection="1">
      <protection locked="0"/>
    </xf>
    <xf numFmtId="9" fontId="4" fillId="2" borderId="4" xfId="1" applyNumberFormat="1" applyFont="1" applyFill="1" applyBorder="1" applyAlignment="1" applyProtection="1"/>
    <xf numFmtId="2" fontId="4" fillId="3" borderId="20" xfId="1" applyNumberFormat="1" applyFont="1" applyFill="1" applyBorder="1" applyAlignment="1" applyProtection="1">
      <alignment horizontal="center"/>
      <protection locked="0"/>
    </xf>
    <xf numFmtId="170" fontId="6" fillId="6" borderId="13" xfId="2" applyNumberFormat="1" applyFont="1" applyFill="1" applyBorder="1" applyAlignment="1" applyProtection="1">
      <alignment horizontal="center" vertical="center"/>
      <protection hidden="1"/>
    </xf>
    <xf numFmtId="0" fontId="52" fillId="0" borderId="0" xfId="2" applyFont="1" applyAlignment="1" applyProtection="1">
      <alignment horizontal="center" vertical="center"/>
      <protection hidden="1"/>
    </xf>
    <xf numFmtId="169" fontId="53" fillId="0" borderId="0" xfId="2" applyNumberFormat="1" applyFont="1" applyAlignment="1" applyProtection="1">
      <alignment horizontal="center" vertical="center"/>
      <protection hidden="1"/>
    </xf>
    <xf numFmtId="174" fontId="0" fillId="0" borderId="0" xfId="0" applyNumberFormat="1" applyProtection="1">
      <protection hidden="1"/>
    </xf>
    <xf numFmtId="0" fontId="4" fillId="7" borderId="21" xfId="2" applyFont="1" applyFill="1" applyBorder="1" applyAlignment="1" applyProtection="1">
      <alignment horizontal="center" vertical="center"/>
      <protection hidden="1"/>
    </xf>
    <xf numFmtId="0" fontId="4" fillId="7" borderId="21" xfId="2" applyFont="1" applyFill="1" applyBorder="1" applyAlignment="1" applyProtection="1">
      <alignment horizontal="center"/>
      <protection hidden="1"/>
    </xf>
    <xf numFmtId="0" fontId="4" fillId="7" borderId="22" xfId="2" applyFont="1" applyFill="1" applyBorder="1" applyAlignment="1" applyProtection="1">
      <alignment horizontal="center"/>
      <protection hidden="1"/>
    </xf>
    <xf numFmtId="0" fontId="4" fillId="7" borderId="7" xfId="2" applyFont="1" applyFill="1" applyBorder="1" applyAlignment="1" applyProtection="1">
      <alignment horizontal="center"/>
      <protection hidden="1"/>
    </xf>
    <xf numFmtId="0" fontId="4" fillId="7" borderId="23" xfId="2" applyFont="1" applyFill="1" applyBorder="1" applyAlignment="1" applyProtection="1">
      <alignment horizontal="center"/>
      <protection hidden="1"/>
    </xf>
    <xf numFmtId="0" fontId="0" fillId="0" borderId="0" xfId="0" applyProtection="1">
      <protection hidden="1"/>
    </xf>
    <xf numFmtId="0" fontId="44" fillId="0" borderId="24" xfId="0" applyFont="1" applyBorder="1"/>
    <xf numFmtId="2" fontId="44" fillId="10" borderId="10" xfId="0" applyNumberFormat="1" applyFont="1" applyFill="1" applyBorder="1" applyProtection="1">
      <protection locked="0"/>
    </xf>
    <xf numFmtId="2" fontId="4" fillId="5" borderId="20" xfId="1" applyNumberFormat="1" applyFont="1" applyFill="1" applyBorder="1" applyAlignment="1" applyProtection="1">
      <alignment vertical="center"/>
      <protection locked="0"/>
    </xf>
    <xf numFmtId="2" fontId="4" fillId="9" borderId="20" xfId="1" applyNumberFormat="1" applyFont="1" applyFill="1" applyBorder="1" applyAlignment="1" applyProtection="1">
      <alignment vertical="center"/>
      <protection locked="0"/>
    </xf>
    <xf numFmtId="0" fontId="6" fillId="2" borderId="11" xfId="2" applyFont="1" applyFill="1" applyBorder="1" applyAlignment="1" applyProtection="1">
      <alignment horizontal="center"/>
      <protection hidden="1"/>
    </xf>
    <xf numFmtId="2" fontId="4" fillId="3" borderId="25" xfId="1" applyNumberFormat="1" applyFont="1" applyFill="1" applyBorder="1" applyAlignment="1" applyProtection="1">
      <alignment horizontal="center"/>
      <protection locked="0"/>
    </xf>
    <xf numFmtId="2" fontId="4" fillId="5" borderId="25" xfId="1" applyNumberFormat="1" applyFont="1" applyFill="1" applyBorder="1" applyAlignment="1" applyProtection="1">
      <alignment vertical="center"/>
      <protection locked="0"/>
    </xf>
    <xf numFmtId="2" fontId="4" fillId="6" borderId="25" xfId="1" applyNumberFormat="1" applyFont="1" applyFill="1" applyBorder="1" applyAlignment="1" applyProtection="1">
      <alignment vertical="center"/>
      <protection locked="0"/>
    </xf>
    <xf numFmtId="2" fontId="44" fillId="7" borderId="1" xfId="0" applyNumberFormat="1" applyFont="1" applyFill="1" applyBorder="1" applyProtection="1">
      <protection locked="0"/>
    </xf>
    <xf numFmtId="2" fontId="1" fillId="2" borderId="0" xfId="2" applyNumberFormat="1" applyFont="1" applyFill="1" applyProtection="1">
      <protection hidden="1"/>
    </xf>
    <xf numFmtId="2" fontId="1" fillId="2" borderId="0" xfId="2" applyNumberFormat="1" applyFont="1" applyFill="1"/>
    <xf numFmtId="0" fontId="44" fillId="2" borderId="0" xfId="0" applyFont="1" applyFill="1" applyAlignment="1">
      <alignment horizontal="left"/>
    </xf>
    <xf numFmtId="0" fontId="1" fillId="0" borderId="0" xfId="0" applyFont="1" applyAlignment="1">
      <alignment horizontal="center"/>
    </xf>
    <xf numFmtId="2" fontId="4" fillId="11" borderId="26" xfId="0" applyNumberFormat="1" applyFont="1" applyFill="1" applyBorder="1" applyProtection="1">
      <protection hidden="1"/>
    </xf>
    <xf numFmtId="2" fontId="4" fillId="0" borderId="26" xfId="0" applyNumberFormat="1" applyFont="1" applyBorder="1"/>
    <xf numFmtId="0" fontId="44" fillId="2" borderId="9" xfId="0" applyFont="1" applyFill="1" applyBorder="1" applyAlignment="1">
      <alignment horizontal="left"/>
    </xf>
    <xf numFmtId="2" fontId="4" fillId="9" borderId="27" xfId="0" applyNumberFormat="1" applyFont="1" applyFill="1" applyBorder="1" applyProtection="1">
      <protection hidden="1"/>
    </xf>
    <xf numFmtId="0" fontId="44" fillId="2" borderId="28" xfId="0" applyFont="1" applyFill="1" applyBorder="1" applyAlignment="1">
      <alignment horizontal="left"/>
    </xf>
    <xf numFmtId="0" fontId="4" fillId="10" borderId="0" xfId="2" applyFont="1" applyFill="1" applyProtection="1">
      <protection locked="0" hidden="1"/>
    </xf>
    <xf numFmtId="2" fontId="1" fillId="10" borderId="29" xfId="0" applyNumberFormat="1" applyFont="1" applyFill="1" applyBorder="1" applyProtection="1">
      <protection hidden="1"/>
    </xf>
    <xf numFmtId="49" fontId="4" fillId="4" borderId="30" xfId="2" applyNumberFormat="1" applyFont="1" applyFill="1" applyBorder="1" applyAlignment="1" applyProtection="1">
      <alignment horizontal="center" vertical="center"/>
      <protection hidden="1"/>
    </xf>
    <xf numFmtId="49" fontId="4" fillId="4" borderId="31" xfId="2" applyNumberFormat="1" applyFont="1" applyFill="1" applyBorder="1" applyAlignment="1" applyProtection="1">
      <alignment horizontal="center" vertical="center"/>
      <protection hidden="1"/>
    </xf>
    <xf numFmtId="0" fontId="44" fillId="0" borderId="3" xfId="0" applyFont="1" applyBorder="1"/>
    <xf numFmtId="176" fontId="4" fillId="3" borderId="2" xfId="2" applyNumberFormat="1" applyFont="1" applyFill="1" applyBorder="1" applyProtection="1">
      <protection locked="0"/>
    </xf>
    <xf numFmtId="164" fontId="4" fillId="2" borderId="3" xfId="1" applyNumberFormat="1" applyFont="1" applyFill="1" applyBorder="1" applyAlignment="1" applyProtection="1">
      <protection hidden="1"/>
    </xf>
    <xf numFmtId="164" fontId="4" fillId="2" borderId="0" xfId="1" applyNumberFormat="1" applyFont="1" applyFill="1" applyBorder="1" applyAlignment="1" applyProtection="1">
      <protection hidden="1"/>
    </xf>
    <xf numFmtId="178" fontId="4" fillId="2" borderId="32" xfId="2" applyNumberFormat="1" applyFont="1" applyFill="1" applyBorder="1" applyProtection="1">
      <protection hidden="1"/>
    </xf>
    <xf numFmtId="173" fontId="4" fillId="3" borderId="2" xfId="2" applyNumberFormat="1" applyFont="1" applyFill="1" applyBorder="1" applyProtection="1">
      <protection locked="0"/>
    </xf>
    <xf numFmtId="178" fontId="4" fillId="3" borderId="2" xfId="2" applyNumberFormat="1" applyFont="1" applyFill="1" applyBorder="1" applyProtection="1">
      <protection locked="0"/>
    </xf>
    <xf numFmtId="169" fontId="4" fillId="2" borderId="33" xfId="2" applyNumberFormat="1" applyFont="1" applyFill="1" applyBorder="1" applyProtection="1">
      <protection hidden="1"/>
    </xf>
    <xf numFmtId="179" fontId="4" fillId="3" borderId="2" xfId="2" applyNumberFormat="1" applyFont="1" applyFill="1" applyBorder="1" applyProtection="1">
      <protection locked="0"/>
    </xf>
    <xf numFmtId="164" fontId="4" fillId="3" borderId="0" xfId="1" applyNumberFormat="1" applyFont="1" applyFill="1" applyBorder="1" applyAlignment="1" applyProtection="1">
      <protection locked="0"/>
    </xf>
    <xf numFmtId="0" fontId="6" fillId="0" borderId="5" xfId="2" applyFont="1" applyBorder="1" applyAlignment="1" applyProtection="1">
      <alignment horizontal="center"/>
      <protection hidden="1"/>
    </xf>
    <xf numFmtId="0" fontId="6" fillId="0" borderId="6" xfId="2" applyFont="1" applyBorder="1" applyAlignment="1" applyProtection="1">
      <alignment horizontal="center"/>
      <protection hidden="1"/>
    </xf>
    <xf numFmtId="164" fontId="7" fillId="0" borderId="8" xfId="2" applyNumberFormat="1" applyFont="1" applyBorder="1" applyProtection="1">
      <protection hidden="1"/>
    </xf>
    <xf numFmtId="164" fontId="7" fillId="0" borderId="9" xfId="2" applyNumberFormat="1" applyFont="1" applyBorder="1" applyProtection="1">
      <protection hidden="1"/>
    </xf>
    <xf numFmtId="0" fontId="4" fillId="2" borderId="3" xfId="2" applyFont="1" applyFill="1" applyBorder="1" applyProtection="1">
      <protection locked="0"/>
    </xf>
    <xf numFmtId="167" fontId="4" fillId="2" borderId="0" xfId="2" applyNumberFormat="1" applyFont="1" applyFill="1" applyAlignment="1" applyProtection="1">
      <alignment horizontal="center"/>
      <protection locked="0"/>
    </xf>
    <xf numFmtId="0" fontId="49" fillId="2" borderId="10" xfId="0" applyFont="1" applyFill="1" applyBorder="1" applyAlignment="1">
      <alignment horizontal="right"/>
    </xf>
    <xf numFmtId="170" fontId="4" fillId="0" borderId="0" xfId="0" applyNumberFormat="1" applyFont="1" applyAlignment="1">
      <alignment horizontal="center"/>
    </xf>
    <xf numFmtId="0" fontId="4" fillId="0" borderId="11" xfId="2" applyFont="1" applyBorder="1" applyProtection="1">
      <protection hidden="1"/>
    </xf>
    <xf numFmtId="176" fontId="4" fillId="2" borderId="7" xfId="2" applyNumberFormat="1" applyFont="1" applyFill="1" applyBorder="1" applyProtection="1">
      <protection hidden="1"/>
    </xf>
    <xf numFmtId="0" fontId="4" fillId="0" borderId="0" xfId="0" applyFont="1" applyAlignment="1" applyProtection="1">
      <alignment horizontal="center"/>
      <protection hidden="1"/>
    </xf>
    <xf numFmtId="0" fontId="54" fillId="0" borderId="13" xfId="0" applyFont="1" applyBorder="1" applyAlignment="1" applyProtection="1">
      <alignment horizontal="center"/>
      <protection hidden="1"/>
    </xf>
    <xf numFmtId="0" fontId="51" fillId="0" borderId="15" xfId="0" applyFont="1" applyBorder="1" applyAlignment="1" applyProtection="1">
      <alignment horizontal="center"/>
      <protection hidden="1"/>
    </xf>
    <xf numFmtId="164" fontId="45" fillId="0" borderId="14" xfId="0" applyNumberFormat="1" applyFont="1" applyBorder="1" applyProtection="1">
      <protection hidden="1"/>
    </xf>
    <xf numFmtId="0" fontId="45" fillId="0" borderId="15" xfId="0" applyFont="1" applyBorder="1" applyAlignment="1" applyProtection="1">
      <alignment horizontal="center"/>
      <protection hidden="1"/>
    </xf>
    <xf numFmtId="0" fontId="55" fillId="0" borderId="15" xfId="0" applyFont="1" applyBorder="1" applyAlignment="1" applyProtection="1">
      <alignment horizontal="center"/>
      <protection hidden="1"/>
    </xf>
    <xf numFmtId="0" fontId="44" fillId="3" borderId="12" xfId="0" applyFont="1" applyFill="1" applyBorder="1" applyAlignment="1" applyProtection="1">
      <alignment vertical="center"/>
      <protection locked="0"/>
    </xf>
    <xf numFmtId="0" fontId="51" fillId="2" borderId="8" xfId="0" applyFont="1" applyFill="1" applyBorder="1" applyAlignment="1" applyProtection="1">
      <alignment horizontal="center" vertical="center" wrapText="1"/>
      <protection hidden="1"/>
    </xf>
    <xf numFmtId="0" fontId="46" fillId="2" borderId="3" xfId="0"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44" fillId="3" borderId="12" xfId="0" applyFont="1" applyFill="1" applyBorder="1" applyAlignment="1" applyProtection="1">
      <alignment vertical="center"/>
      <protection locked="0" hidden="1"/>
    </xf>
    <xf numFmtId="0" fontId="44" fillId="0" borderId="0" xfId="0" applyFont="1" applyAlignment="1" applyProtection="1">
      <alignment horizontal="center" vertical="center"/>
      <protection hidden="1"/>
    </xf>
    <xf numFmtId="0" fontId="56" fillId="0" borderId="0" xfId="0" applyFont="1"/>
    <xf numFmtId="0" fontId="4" fillId="5" borderId="13" xfId="2" applyFont="1" applyFill="1" applyBorder="1" applyAlignment="1" applyProtection="1">
      <alignment horizontal="center" vertical="center"/>
      <protection hidden="1"/>
    </xf>
    <xf numFmtId="0" fontId="4" fillId="5" borderId="15" xfId="2" applyFont="1" applyFill="1" applyBorder="1" applyAlignment="1" applyProtection="1">
      <alignment horizontal="center" vertical="center"/>
      <protection hidden="1"/>
    </xf>
    <xf numFmtId="10" fontId="38" fillId="5" borderId="14" xfId="2" applyNumberFormat="1" applyFont="1" applyFill="1" applyBorder="1" applyAlignment="1" applyProtection="1">
      <alignment horizontal="center" vertical="center"/>
      <protection hidden="1"/>
    </xf>
    <xf numFmtId="0" fontId="54" fillId="0" borderId="0" xfId="0" applyFont="1" applyAlignment="1">
      <alignment horizontal="left" vertical="center"/>
    </xf>
    <xf numFmtId="0" fontId="53" fillId="0" borderId="0" xfId="0" applyFont="1"/>
    <xf numFmtId="167" fontId="4" fillId="3" borderId="0" xfId="2" applyNumberFormat="1" applyFont="1" applyFill="1" applyAlignment="1" applyProtection="1">
      <alignment horizontal="center"/>
      <protection locked="0"/>
    </xf>
    <xf numFmtId="0" fontId="29" fillId="2" borderId="0" xfId="0" applyFont="1" applyFill="1" applyAlignment="1" applyProtection="1">
      <alignment horizontal="center" vertical="center" wrapText="1"/>
      <protection locked="0" hidden="1"/>
    </xf>
    <xf numFmtId="0" fontId="57" fillId="0" borderId="0" xfId="0" applyFont="1" applyProtection="1">
      <protection locked="0"/>
    </xf>
    <xf numFmtId="0" fontId="6" fillId="0" borderId="11" xfId="2" applyFont="1" applyBorder="1" applyAlignment="1" applyProtection="1">
      <alignment horizontal="center"/>
      <protection hidden="1"/>
    </xf>
    <xf numFmtId="0" fontId="6" fillId="0" borderId="7" xfId="2" applyFont="1" applyBorder="1" applyAlignment="1" applyProtection="1">
      <alignment horizontal="center"/>
      <protection hidden="1"/>
    </xf>
    <xf numFmtId="164" fontId="7" fillId="0" borderId="1" xfId="2" applyNumberFormat="1" applyFont="1" applyBorder="1" applyProtection="1">
      <protection hidden="1"/>
    </xf>
    <xf numFmtId="172" fontId="6" fillId="0" borderId="6" xfId="2" applyNumberFormat="1" applyFont="1" applyBorder="1" applyAlignment="1" applyProtection="1">
      <alignment horizontal="center"/>
      <protection hidden="1"/>
    </xf>
    <xf numFmtId="0" fontId="0" fillId="0" borderId="0" xfId="0" applyAlignment="1">
      <alignment horizontal="center"/>
    </xf>
    <xf numFmtId="0" fontId="51" fillId="0" borderId="0" xfId="0" applyFont="1" applyAlignment="1" applyProtection="1">
      <alignment horizontal="center"/>
      <protection hidden="1"/>
    </xf>
    <xf numFmtId="2" fontId="4" fillId="6" borderId="20" xfId="1" applyNumberFormat="1" applyFont="1" applyFill="1" applyBorder="1" applyAlignment="1" applyProtection="1">
      <alignment vertical="center"/>
      <protection locked="0"/>
    </xf>
    <xf numFmtId="2" fontId="4" fillId="11" borderId="20" xfId="2" applyNumberFormat="1" applyFont="1" applyFill="1" applyBorder="1" applyAlignment="1" applyProtection="1">
      <alignment vertical="center"/>
      <protection locked="0"/>
    </xf>
    <xf numFmtId="0" fontId="4" fillId="0" borderId="3" xfId="2" applyFont="1" applyBorder="1" applyProtection="1">
      <protection locked="0"/>
    </xf>
    <xf numFmtId="0" fontId="4" fillId="0" borderId="0" xfId="2" applyFont="1" applyProtection="1">
      <protection locked="0"/>
    </xf>
    <xf numFmtId="10" fontId="6" fillId="3" borderId="20" xfId="1" applyNumberFormat="1" applyFont="1" applyFill="1" applyBorder="1" applyAlignment="1" applyProtection="1">
      <alignment horizontal="center"/>
      <protection locked="0"/>
    </xf>
    <xf numFmtId="177" fontId="4" fillId="3" borderId="2" xfId="2" applyNumberFormat="1" applyFont="1" applyFill="1" applyBorder="1" applyProtection="1">
      <protection locked="0" hidden="1"/>
    </xf>
    <xf numFmtId="0" fontId="49" fillId="0" borderId="0" xfId="0" applyFont="1" applyAlignment="1">
      <alignment horizontal="left"/>
    </xf>
    <xf numFmtId="14" fontId="58" fillId="0" borderId="0" xfId="0" applyNumberFormat="1" applyFont="1"/>
    <xf numFmtId="14" fontId="45" fillId="0" borderId="0" xfId="0" applyNumberFormat="1" applyFont="1"/>
    <xf numFmtId="170" fontId="44" fillId="0" borderId="3" xfId="0" applyNumberFormat="1" applyFont="1" applyBorder="1"/>
    <xf numFmtId="10" fontId="44" fillId="0" borderId="3" xfId="0" applyNumberFormat="1" applyFont="1" applyBorder="1"/>
    <xf numFmtId="175" fontId="4" fillId="2" borderId="2" xfId="2" applyNumberFormat="1" applyFont="1" applyFill="1" applyBorder="1" applyProtection="1">
      <protection hidden="1"/>
    </xf>
    <xf numFmtId="0" fontId="0" fillId="0" borderId="0" xfId="0" applyAlignment="1">
      <alignment horizontal="centerContinuous" wrapText="1"/>
    </xf>
    <xf numFmtId="0" fontId="59" fillId="0" borderId="0" xfId="0" quotePrefix="1" applyFont="1" applyAlignment="1">
      <alignment horizontal="centerContinuous" wrapText="1"/>
    </xf>
    <xf numFmtId="14" fontId="0" fillId="0" borderId="0" xfId="0" applyNumberFormat="1"/>
    <xf numFmtId="0" fontId="57" fillId="0" borderId="0" xfId="0" applyFont="1"/>
    <xf numFmtId="0" fontId="1" fillId="14" borderId="8" xfId="2" applyFont="1" applyFill="1" applyBorder="1" applyAlignment="1" applyProtection="1">
      <alignment horizontal="center" vertical="center"/>
      <protection hidden="1"/>
    </xf>
    <xf numFmtId="0" fontId="1" fillId="14" borderId="4" xfId="2" applyFont="1" applyFill="1" applyBorder="1" applyAlignment="1" applyProtection="1">
      <alignment horizontal="center" vertical="center"/>
      <protection hidden="1"/>
    </xf>
    <xf numFmtId="0" fontId="49" fillId="0" borderId="0" xfId="0" applyFont="1" applyAlignment="1">
      <alignment horizontal="center"/>
    </xf>
    <xf numFmtId="10" fontId="0" fillId="0" borderId="5" xfId="0" applyNumberFormat="1" applyBorder="1" applyAlignment="1">
      <alignment horizontal="center"/>
    </xf>
    <xf numFmtId="10" fontId="0" fillId="0" borderId="9" xfId="0" applyNumberFormat="1" applyBorder="1" applyAlignment="1">
      <alignment horizontal="center"/>
    </xf>
    <xf numFmtId="14" fontId="29" fillId="15" borderId="5" xfId="0" applyNumberFormat="1" applyFont="1" applyFill="1" applyBorder="1" applyAlignment="1" applyProtection="1">
      <alignment horizontal="center" vertical="center" wrapText="1"/>
      <protection locked="0" hidden="1"/>
    </xf>
    <xf numFmtId="14" fontId="29" fillId="15" borderId="9" xfId="0" applyNumberFormat="1" applyFont="1" applyFill="1" applyBorder="1" applyAlignment="1" applyProtection="1">
      <alignment horizontal="center" vertical="center" wrapText="1"/>
      <protection locked="0" hidden="1"/>
    </xf>
    <xf numFmtId="183" fontId="1" fillId="2" borderId="0" xfId="2" applyNumberFormat="1" applyFont="1" applyFill="1" applyAlignment="1" applyProtection="1">
      <alignment horizontal="center" vertical="center" wrapText="1"/>
      <protection hidden="1"/>
    </xf>
    <xf numFmtId="14" fontId="29" fillId="10" borderId="16" xfId="0" applyNumberFormat="1" applyFont="1" applyFill="1" applyBorder="1" applyAlignment="1" applyProtection="1">
      <alignment horizontal="center" vertical="center" wrapText="1"/>
      <protection locked="0" hidden="1"/>
    </xf>
    <xf numFmtId="14" fontId="29" fillId="10" borderId="17" xfId="0" applyNumberFormat="1" applyFont="1" applyFill="1" applyBorder="1" applyAlignment="1" applyProtection="1">
      <alignment horizontal="center" vertical="center" wrapText="1"/>
      <protection locked="0" hidden="1"/>
    </xf>
    <xf numFmtId="0" fontId="29" fillId="10" borderId="11" xfId="0" applyFont="1" applyFill="1" applyBorder="1" applyAlignment="1" applyProtection="1">
      <alignment horizontal="center" vertical="center" wrapText="1"/>
      <protection locked="0" hidden="1"/>
    </xf>
    <xf numFmtId="0" fontId="29" fillId="10" borderId="1" xfId="0" applyFont="1" applyFill="1" applyBorder="1" applyAlignment="1" applyProtection="1">
      <alignment horizontal="center" vertical="center" wrapText="1"/>
      <protection locked="0" hidden="1"/>
    </xf>
    <xf numFmtId="14" fontId="29" fillId="6" borderId="16" xfId="0" applyNumberFormat="1" applyFont="1" applyFill="1" applyBorder="1" applyAlignment="1" applyProtection="1">
      <alignment horizontal="center" vertical="center" wrapText="1"/>
      <protection locked="0" hidden="1"/>
    </xf>
    <xf numFmtId="14" fontId="29" fillId="6" borderId="17" xfId="0" applyNumberFormat="1" applyFont="1" applyFill="1" applyBorder="1" applyAlignment="1" applyProtection="1">
      <alignment horizontal="center" vertical="center" wrapText="1"/>
      <protection locked="0" hidden="1"/>
    </xf>
    <xf numFmtId="0" fontId="29" fillId="15" borderId="11" xfId="0" applyFont="1" applyFill="1" applyBorder="1" applyAlignment="1" applyProtection="1">
      <alignment horizontal="center" vertical="center" wrapText="1"/>
      <protection locked="0" hidden="1"/>
    </xf>
    <xf numFmtId="0" fontId="29" fillId="15" borderId="1" xfId="0" applyFont="1" applyFill="1" applyBorder="1" applyAlignment="1" applyProtection="1">
      <alignment horizontal="center" vertical="center" wrapText="1"/>
      <protection locked="0" hidden="1"/>
    </xf>
    <xf numFmtId="0" fontId="29" fillId="6" borderId="11" xfId="0" applyFont="1" applyFill="1" applyBorder="1" applyAlignment="1" applyProtection="1">
      <alignment horizontal="center" vertical="center" wrapText="1"/>
      <protection locked="0" hidden="1"/>
    </xf>
    <xf numFmtId="0" fontId="29" fillId="6" borderId="1" xfId="0" applyFont="1" applyFill="1" applyBorder="1" applyAlignment="1" applyProtection="1">
      <alignment horizontal="center" vertical="center" wrapText="1"/>
      <protection locked="0" hidden="1"/>
    </xf>
    <xf numFmtId="0" fontId="61" fillId="2" borderId="0" xfId="2" applyFont="1" applyFill="1" applyAlignment="1" applyProtection="1">
      <alignment horizontal="center" vertical="center"/>
      <protection hidden="1"/>
    </xf>
    <xf numFmtId="0" fontId="62" fillId="2" borderId="0" xfId="0" applyFont="1" applyFill="1" applyAlignment="1">
      <alignment horizontal="center"/>
    </xf>
    <xf numFmtId="0" fontId="52" fillId="13" borderId="0" xfId="2" applyFont="1" applyFill="1" applyAlignment="1" applyProtection="1">
      <alignment horizontal="center" vertical="center" wrapText="1"/>
      <protection hidden="1"/>
    </xf>
    <xf numFmtId="0" fontId="1" fillId="12" borderId="5" xfId="2" applyFont="1" applyFill="1" applyBorder="1" applyAlignment="1" applyProtection="1">
      <alignment horizontal="center" vertical="center"/>
      <protection hidden="1"/>
    </xf>
    <xf numFmtId="0" fontId="1" fillId="12" borderId="9" xfId="2" applyFont="1" applyFill="1" applyBorder="1" applyAlignment="1" applyProtection="1">
      <alignment horizontal="center" vertical="center"/>
      <protection hidden="1"/>
    </xf>
    <xf numFmtId="0" fontId="1" fillId="12" borderId="11" xfId="2" applyFont="1" applyFill="1" applyBorder="1" applyAlignment="1" applyProtection="1">
      <alignment horizontal="center" vertical="center"/>
      <protection hidden="1"/>
    </xf>
    <xf numFmtId="0" fontId="1" fillId="12" borderId="1" xfId="2" applyFont="1" applyFill="1" applyBorder="1" applyAlignment="1" applyProtection="1">
      <alignment horizontal="center" vertical="center"/>
      <protection hidden="1"/>
    </xf>
    <xf numFmtId="0" fontId="52" fillId="2" borderId="0" xfId="2" applyFont="1" applyFill="1" applyAlignment="1" applyProtection="1">
      <alignment horizontal="center" vertical="center"/>
      <protection hidden="1"/>
    </xf>
    <xf numFmtId="0" fontId="0" fillId="0" borderId="0" xfId="0" applyAlignment="1">
      <alignment horizontal="center"/>
    </xf>
    <xf numFmtId="0" fontId="4" fillId="5" borderId="12" xfId="2" applyFont="1" applyFill="1" applyBorder="1" applyAlignment="1" applyProtection="1">
      <alignment horizontal="center" vertical="center"/>
      <protection hidden="1"/>
    </xf>
    <xf numFmtId="0" fontId="44" fillId="2" borderId="3" xfId="0" applyFont="1" applyFill="1" applyBorder="1" applyAlignment="1" applyProtection="1">
      <alignment horizontal="left" vertical="top" wrapText="1"/>
      <protection hidden="1"/>
    </xf>
    <xf numFmtId="0" fontId="44" fillId="2" borderId="0" xfId="0" applyFont="1" applyFill="1" applyAlignment="1" applyProtection="1">
      <alignment horizontal="left" vertical="top" wrapText="1"/>
      <protection hidden="1"/>
    </xf>
    <xf numFmtId="0" fontId="44" fillId="2" borderId="10" xfId="0" applyFont="1" applyFill="1" applyBorder="1" applyAlignment="1" applyProtection="1">
      <alignment horizontal="left" vertical="top" wrapText="1"/>
      <protection hidden="1"/>
    </xf>
    <xf numFmtId="0" fontId="1" fillId="12" borderId="6" xfId="2" applyFont="1" applyFill="1" applyBorder="1" applyAlignment="1" applyProtection="1">
      <alignment horizontal="center" vertical="center"/>
      <protection hidden="1"/>
    </xf>
    <xf numFmtId="0" fontId="1" fillId="12" borderId="7" xfId="2" applyFont="1" applyFill="1" applyBorder="1" applyAlignment="1" applyProtection="1">
      <alignment horizontal="center" vertical="center"/>
      <protection hidden="1"/>
    </xf>
    <xf numFmtId="0" fontId="0" fillId="0" borderId="13" xfId="0" applyBorder="1" applyAlignment="1">
      <alignment horizontal="center"/>
    </xf>
    <xf numFmtId="0" fontId="0" fillId="0" borderId="14" xfId="0" applyBorder="1" applyAlignment="1">
      <alignment horizontal="center"/>
    </xf>
    <xf numFmtId="0" fontId="1" fillId="12" borderId="5" xfId="2" applyFont="1" applyFill="1" applyBorder="1" applyAlignment="1" applyProtection="1">
      <alignment horizontal="center" vertical="center" wrapText="1"/>
      <protection hidden="1"/>
    </xf>
    <xf numFmtId="0" fontId="1" fillId="12" borderId="9" xfId="2" applyFont="1" applyFill="1" applyBorder="1" applyAlignment="1" applyProtection="1">
      <alignment horizontal="center" vertical="center" wrapText="1"/>
      <protection hidden="1"/>
    </xf>
    <xf numFmtId="0" fontId="1" fillId="12" borderId="11" xfId="2" applyFont="1" applyFill="1" applyBorder="1" applyAlignment="1" applyProtection="1">
      <alignment horizontal="center" vertical="center" wrapText="1"/>
      <protection hidden="1"/>
    </xf>
    <xf numFmtId="0" fontId="1" fillId="12" borderId="1" xfId="2" applyFont="1" applyFill="1" applyBorder="1" applyAlignment="1" applyProtection="1">
      <alignment horizontal="center" vertical="center" wrapText="1"/>
      <protection hidden="1"/>
    </xf>
    <xf numFmtId="181" fontId="0" fillId="0" borderId="11" xfId="0" applyNumberFormat="1" applyBorder="1" applyAlignment="1">
      <alignment horizontal="center"/>
    </xf>
    <xf numFmtId="181" fontId="0" fillId="0" borderId="1" xfId="0" applyNumberFormat="1" applyBorder="1" applyAlignment="1">
      <alignment horizontal="center"/>
    </xf>
    <xf numFmtId="165" fontId="63" fillId="2" borderId="5" xfId="2" applyNumberFormat="1" applyFont="1" applyFill="1" applyBorder="1" applyAlignment="1" applyProtection="1">
      <alignment horizontal="center" vertical="center"/>
      <protection hidden="1"/>
    </xf>
    <xf numFmtId="165" fontId="63" fillId="2" borderId="9" xfId="2" applyNumberFormat="1" applyFont="1" applyFill="1" applyBorder="1" applyAlignment="1" applyProtection="1">
      <alignment horizontal="center" vertical="center"/>
      <protection hidden="1"/>
    </xf>
    <xf numFmtId="165" fontId="63" fillId="2" borderId="3" xfId="2" applyNumberFormat="1" applyFont="1" applyFill="1" applyBorder="1" applyAlignment="1" applyProtection="1">
      <alignment horizontal="center" vertical="center"/>
      <protection hidden="1"/>
    </xf>
    <xf numFmtId="165" fontId="63" fillId="2" borderId="10" xfId="2" applyNumberFormat="1" applyFont="1" applyFill="1" applyBorder="1" applyAlignment="1" applyProtection="1">
      <alignment horizontal="center" vertical="center"/>
      <protection hidden="1"/>
    </xf>
    <xf numFmtId="165" fontId="63" fillId="2" borderId="11" xfId="2" applyNumberFormat="1" applyFont="1" applyFill="1" applyBorder="1" applyAlignment="1" applyProtection="1">
      <alignment horizontal="center" vertical="center"/>
      <protection hidden="1"/>
    </xf>
    <xf numFmtId="165" fontId="63" fillId="2" borderId="1" xfId="2" applyNumberFormat="1" applyFont="1" applyFill="1" applyBorder="1" applyAlignment="1" applyProtection="1">
      <alignment horizontal="center" vertical="center"/>
      <protection hidden="1"/>
    </xf>
    <xf numFmtId="0" fontId="1" fillId="7" borderId="5" xfId="2" applyFont="1" applyFill="1" applyBorder="1" applyAlignment="1" applyProtection="1">
      <alignment horizontal="center" vertical="center" wrapText="1"/>
      <protection hidden="1"/>
    </xf>
    <xf numFmtId="0" fontId="1" fillId="7" borderId="9" xfId="2" applyFont="1" applyFill="1" applyBorder="1" applyAlignment="1" applyProtection="1">
      <alignment horizontal="center" vertical="center" wrapText="1"/>
      <protection hidden="1"/>
    </xf>
    <xf numFmtId="0" fontId="1" fillId="7" borderId="11" xfId="2" applyFont="1" applyFill="1" applyBorder="1" applyAlignment="1" applyProtection="1">
      <alignment horizontal="center" vertical="center" wrapText="1"/>
      <protection hidden="1"/>
    </xf>
    <xf numFmtId="0" fontId="1" fillId="7" borderId="1" xfId="2" applyFont="1" applyFill="1" applyBorder="1" applyAlignment="1" applyProtection="1">
      <alignment horizontal="center" vertical="center" wrapText="1"/>
      <protection hidden="1"/>
    </xf>
    <xf numFmtId="0" fontId="60" fillId="0" borderId="0" xfId="0" applyFont="1" applyAlignment="1">
      <alignment horizontal="center"/>
    </xf>
    <xf numFmtId="1" fontId="66" fillId="0" borderId="0" xfId="0" applyNumberFormat="1" applyFont="1" applyAlignment="1">
      <alignment horizontal="center" vertical="center"/>
    </xf>
    <xf numFmtId="1" fontId="67" fillId="0" borderId="0" xfId="0" applyNumberFormat="1" applyFont="1" applyAlignment="1">
      <alignment horizontal="center" vertical="center"/>
    </xf>
    <xf numFmtId="49" fontId="4" fillId="3" borderId="0" xfId="2" applyNumberFormat="1" applyFont="1" applyFill="1" applyAlignment="1" applyProtection="1">
      <alignment horizontal="left"/>
      <protection locked="0"/>
    </xf>
    <xf numFmtId="49" fontId="4" fillId="3" borderId="10" xfId="2" applyNumberFormat="1" applyFont="1" applyFill="1" applyBorder="1" applyAlignment="1" applyProtection="1">
      <alignment horizontal="left"/>
      <protection locked="0"/>
    </xf>
    <xf numFmtId="0" fontId="4" fillId="2" borderId="7" xfId="2" applyFont="1" applyFill="1" applyBorder="1" applyAlignment="1" applyProtection="1">
      <alignment horizontal="center"/>
      <protection hidden="1"/>
    </xf>
    <xf numFmtId="0" fontId="4" fillId="2" borderId="0" xfId="2" applyFont="1" applyFill="1" applyProtection="1">
      <protection hidden="1"/>
    </xf>
    <xf numFmtId="0" fontId="44" fillId="2" borderId="0" xfId="0" applyFont="1" applyFill="1" applyAlignment="1" applyProtection="1">
      <alignment horizontal="left"/>
      <protection hidden="1"/>
    </xf>
    <xf numFmtId="0" fontId="68" fillId="0" borderId="0" xfId="0" applyFont="1" applyAlignment="1">
      <alignment wrapText="1"/>
    </xf>
    <xf numFmtId="0" fontId="44" fillId="2" borderId="3" xfId="0" applyFont="1" applyFill="1" applyBorder="1" applyProtection="1">
      <protection hidden="1"/>
    </xf>
    <xf numFmtId="0" fontId="44" fillId="2" borderId="0" xfId="0" applyFont="1" applyFill="1" applyProtection="1">
      <protection hidden="1"/>
    </xf>
    <xf numFmtId="0" fontId="4" fillId="3" borderId="0" xfId="2" applyFont="1" applyFill="1" applyAlignment="1" applyProtection="1">
      <alignment horizontal="left"/>
      <protection locked="0"/>
    </xf>
    <xf numFmtId="0" fontId="4" fillId="3" borderId="10" xfId="2" applyFont="1" applyFill="1" applyBorder="1" applyAlignment="1" applyProtection="1">
      <alignment horizontal="left"/>
      <protection locked="0"/>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9" xfId="0" applyFont="1" applyBorder="1" applyAlignment="1">
      <alignment horizontal="center" vertical="center"/>
    </xf>
    <xf numFmtId="0" fontId="44" fillId="0" borderId="3" xfId="0" applyFont="1" applyBorder="1" applyAlignment="1">
      <alignment horizontal="center" vertical="center"/>
    </xf>
    <xf numFmtId="0" fontId="44" fillId="0" borderId="0" xfId="0" applyFont="1" applyAlignment="1">
      <alignment horizontal="center" vertical="center"/>
    </xf>
    <xf numFmtId="0" fontId="44" fillId="0" borderId="10" xfId="0" applyFont="1" applyBorder="1" applyAlignment="1">
      <alignment horizontal="center" vertical="center"/>
    </xf>
    <xf numFmtId="0" fontId="54" fillId="2" borderId="3" xfId="0" applyFont="1" applyFill="1" applyBorder="1" applyAlignment="1" applyProtection="1">
      <alignment vertical="center"/>
      <protection hidden="1"/>
    </xf>
    <xf numFmtId="0" fontId="43" fillId="0" borderId="0" xfId="0" applyFont="1" applyAlignment="1">
      <alignment vertical="center"/>
    </xf>
    <xf numFmtId="0" fontId="43" fillId="0" borderId="10" xfId="0" applyFont="1" applyBorder="1" applyAlignment="1">
      <alignment vertical="center"/>
    </xf>
    <xf numFmtId="184" fontId="50" fillId="3" borderId="7" xfId="0" applyNumberFormat="1" applyFont="1" applyFill="1" applyBorder="1" applyAlignment="1" applyProtection="1">
      <alignment horizontal="center" vertical="center"/>
      <protection locked="0"/>
    </xf>
    <xf numFmtId="0" fontId="50" fillId="2" borderId="7" xfId="0" applyFont="1" applyFill="1" applyBorder="1" applyAlignment="1">
      <alignment horizontal="right" vertical="center"/>
    </xf>
    <xf numFmtId="0" fontId="3" fillId="2" borderId="3" xfId="2" applyFont="1" applyFill="1" applyBorder="1" applyProtection="1">
      <protection hidden="1"/>
    </xf>
    <xf numFmtId="0" fontId="3" fillId="2" borderId="0" xfId="2" applyFont="1" applyFill="1" applyProtection="1">
      <protection hidden="1"/>
    </xf>
    <xf numFmtId="49" fontId="4" fillId="3" borderId="0" xfId="2" applyNumberFormat="1" applyFont="1" applyFill="1" applyProtection="1">
      <protection locked="0"/>
    </xf>
    <xf numFmtId="49" fontId="4" fillId="3" borderId="10" xfId="2" applyNumberFormat="1" applyFont="1" applyFill="1" applyBorder="1" applyProtection="1">
      <protection locked="0"/>
    </xf>
    <xf numFmtId="0" fontId="44" fillId="3" borderId="0" xfId="0" applyFont="1" applyFill="1" applyProtection="1">
      <protection locked="0"/>
    </xf>
    <xf numFmtId="0" fontId="44" fillId="3" borderId="10" xfId="0" applyFont="1" applyFill="1" applyBorder="1" applyProtection="1">
      <protection locked="0"/>
    </xf>
    <xf numFmtId="169" fontId="6" fillId="0" borderId="0" xfId="2" applyNumberFormat="1" applyFont="1" applyAlignment="1" applyProtection="1">
      <alignment horizontal="right" vertical="center"/>
      <protection hidden="1"/>
    </xf>
    <xf numFmtId="0" fontId="4" fillId="2" borderId="3" xfId="2" applyFont="1" applyFill="1" applyBorder="1" applyAlignment="1" applyProtection="1">
      <alignment horizontal="left"/>
      <protection hidden="1"/>
    </xf>
    <xf numFmtId="0" fontId="4" fillId="2" borderId="0" xfId="2" applyFont="1" applyFill="1" applyAlignment="1" applyProtection="1">
      <alignment horizontal="left"/>
      <protection hidden="1"/>
    </xf>
    <xf numFmtId="0" fontId="3" fillId="2" borderId="11" xfId="2" applyFont="1" applyFill="1" applyBorder="1" applyAlignment="1" applyProtection="1">
      <alignment horizontal="left"/>
      <protection hidden="1"/>
    </xf>
    <xf numFmtId="0" fontId="3" fillId="2" borderId="7" xfId="2" applyFont="1" applyFill="1" applyBorder="1" applyAlignment="1" applyProtection="1">
      <alignment horizontal="left"/>
      <protection hidden="1"/>
    </xf>
    <xf numFmtId="0" fontId="3" fillId="2" borderId="1" xfId="2" applyFont="1" applyFill="1" applyBorder="1" applyAlignment="1" applyProtection="1">
      <alignment horizontal="left"/>
      <protection hidden="1"/>
    </xf>
    <xf numFmtId="0" fontId="1" fillId="3" borderId="0" xfId="2" applyFont="1" applyFill="1" applyProtection="1">
      <protection locked="0"/>
    </xf>
    <xf numFmtId="0" fontId="1" fillId="3" borderId="10" xfId="2" applyFont="1" applyFill="1" applyBorder="1" applyProtection="1">
      <protection locked="0"/>
    </xf>
    <xf numFmtId="0" fontId="4" fillId="3" borderId="0" xfId="2" applyFont="1" applyFill="1" applyProtection="1">
      <protection locked="0"/>
    </xf>
    <xf numFmtId="0" fontId="4" fillId="3" borderId="10" xfId="2" applyFont="1" applyFill="1" applyBorder="1" applyProtection="1">
      <protection locked="0"/>
    </xf>
    <xf numFmtId="0" fontId="4" fillId="2" borderId="0" xfId="2" applyFont="1" applyFill="1" applyAlignment="1" applyProtection="1">
      <alignment horizontal="center"/>
      <protection hidden="1"/>
    </xf>
    <xf numFmtId="0" fontId="44" fillId="0" borderId="5" xfId="0" applyFont="1" applyBorder="1" applyAlignment="1" applyProtection="1">
      <alignment horizontal="center" vertical="center" wrapText="1"/>
      <protection hidden="1"/>
    </xf>
    <xf numFmtId="0" fontId="44" fillId="0" borderId="9" xfId="0" applyFont="1" applyBorder="1" applyAlignment="1" applyProtection="1">
      <alignment horizontal="center" vertical="center" wrapText="1"/>
      <protection hidden="1"/>
    </xf>
    <xf numFmtId="0" fontId="44" fillId="0" borderId="11" xfId="0" applyFont="1" applyBorder="1" applyAlignment="1" applyProtection="1">
      <alignment horizontal="center" vertical="center" wrapText="1"/>
      <protection hidden="1"/>
    </xf>
    <xf numFmtId="0" fontId="44" fillId="0" borderId="1" xfId="0" applyFont="1" applyBorder="1" applyAlignment="1" applyProtection="1">
      <alignment horizontal="center" vertical="center" wrapText="1"/>
      <protection hidden="1"/>
    </xf>
    <xf numFmtId="0" fontId="44" fillId="3" borderId="0" xfId="0" applyFont="1" applyFill="1" applyAlignment="1" applyProtection="1">
      <alignment horizontal="left"/>
      <protection locked="0"/>
    </xf>
    <xf numFmtId="0" fontId="44" fillId="3" borderId="10" xfId="0" applyFont="1" applyFill="1" applyBorder="1" applyAlignment="1" applyProtection="1">
      <alignment horizontal="left"/>
      <protection locked="0"/>
    </xf>
    <xf numFmtId="0" fontId="4" fillId="2" borderId="3" xfId="2" applyFont="1" applyFill="1" applyBorder="1" applyProtection="1">
      <protection hidden="1"/>
    </xf>
    <xf numFmtId="0" fontId="4" fillId="12" borderId="5" xfId="2" applyFont="1" applyFill="1" applyBorder="1" applyAlignment="1" applyProtection="1">
      <alignment horizontal="center" vertical="center"/>
      <protection hidden="1"/>
    </xf>
    <xf numFmtId="0" fontId="4" fillId="12" borderId="6" xfId="2" applyFont="1" applyFill="1" applyBorder="1" applyAlignment="1" applyProtection="1">
      <alignment horizontal="center" vertical="center"/>
      <protection hidden="1"/>
    </xf>
    <xf numFmtId="0" fontId="4" fillId="12" borderId="9" xfId="2" applyFont="1" applyFill="1" applyBorder="1" applyAlignment="1" applyProtection="1">
      <alignment horizontal="center" vertical="center"/>
      <protection hidden="1"/>
    </xf>
    <xf numFmtId="0" fontId="44" fillId="8" borderId="0" xfId="0" applyFont="1" applyFill="1" applyProtection="1">
      <protection locked="0"/>
    </xf>
    <xf numFmtId="0" fontId="44" fillId="8" borderId="10" xfId="0" applyFont="1" applyFill="1" applyBorder="1" applyProtection="1">
      <protection locked="0"/>
    </xf>
    <xf numFmtId="0" fontId="4" fillId="2" borderId="5" xfId="2" applyFont="1" applyFill="1" applyBorder="1" applyAlignment="1" applyProtection="1">
      <alignment horizontal="center"/>
      <protection hidden="1"/>
    </xf>
    <xf numFmtId="0" fontId="4" fillId="2" borderId="6" xfId="2" applyFont="1" applyFill="1" applyBorder="1" applyAlignment="1" applyProtection="1">
      <alignment horizontal="center"/>
      <protection hidden="1"/>
    </xf>
    <xf numFmtId="0" fontId="4" fillId="2" borderId="6" xfId="2" applyFont="1" applyFill="1" applyBorder="1" applyAlignment="1" applyProtection="1">
      <alignment horizontal="right"/>
      <protection hidden="1"/>
    </xf>
    <xf numFmtId="0" fontId="3" fillId="2" borderId="3" xfId="2" applyFont="1" applyFill="1" applyBorder="1" applyAlignment="1" applyProtection="1">
      <alignment horizontal="left"/>
      <protection hidden="1"/>
    </xf>
    <xf numFmtId="0" fontId="3" fillId="2" borderId="0" xfId="2" applyFont="1" applyFill="1" applyAlignment="1" applyProtection="1">
      <alignment horizontal="left"/>
      <protection hidden="1"/>
    </xf>
    <xf numFmtId="0" fontId="3" fillId="2" borderId="10" xfId="2" applyFont="1" applyFill="1" applyBorder="1" applyAlignment="1" applyProtection="1">
      <alignment horizontal="left"/>
      <protection hidden="1"/>
    </xf>
    <xf numFmtId="0" fontId="4" fillId="12" borderId="13" xfId="2" applyFont="1" applyFill="1" applyBorder="1" applyAlignment="1" applyProtection="1">
      <alignment horizontal="center" vertical="center"/>
      <protection hidden="1"/>
    </xf>
    <xf numFmtId="0" fontId="4" fillId="12" borderId="15" xfId="2" applyFont="1" applyFill="1" applyBorder="1" applyAlignment="1" applyProtection="1">
      <alignment horizontal="center" vertical="center"/>
      <protection hidden="1"/>
    </xf>
    <xf numFmtId="0" fontId="4" fillId="12" borderId="14" xfId="2" applyFont="1" applyFill="1" applyBorder="1" applyAlignment="1" applyProtection="1">
      <alignment horizontal="center" vertical="center"/>
      <protection hidden="1"/>
    </xf>
    <xf numFmtId="0" fontId="44" fillId="0" borderId="7" xfId="0" applyFont="1" applyBorder="1" applyAlignment="1" applyProtection="1">
      <alignment horizontal="left"/>
      <protection hidden="1"/>
    </xf>
    <xf numFmtId="0" fontId="4" fillId="2" borderId="0" xfId="2" applyFont="1" applyFill="1" applyAlignment="1" applyProtection="1">
      <alignment horizontal="right"/>
      <protection hidden="1"/>
    </xf>
    <xf numFmtId="0" fontId="4" fillId="2" borderId="10" xfId="2" applyFont="1" applyFill="1" applyBorder="1" applyProtection="1">
      <protection hidden="1"/>
    </xf>
    <xf numFmtId="0" fontId="4" fillId="2" borderId="7" xfId="2" applyFont="1" applyFill="1" applyBorder="1" applyProtection="1">
      <protection hidden="1"/>
    </xf>
    <xf numFmtId="0" fontId="8" fillId="0" borderId="5" xfId="2" applyFont="1" applyBorder="1" applyAlignment="1" applyProtection="1">
      <alignment horizontal="center" vertical="center"/>
      <protection hidden="1"/>
    </xf>
    <xf numFmtId="0" fontId="8" fillId="0" borderId="6" xfId="2" applyFont="1" applyBorder="1" applyAlignment="1" applyProtection="1">
      <alignment horizontal="center" vertical="center"/>
      <protection hidden="1"/>
    </xf>
    <xf numFmtId="0" fontId="8" fillId="0" borderId="11" xfId="2" applyFont="1" applyBorder="1" applyAlignment="1" applyProtection="1">
      <alignment horizontal="center" vertical="center"/>
      <protection hidden="1"/>
    </xf>
    <xf numFmtId="0" fontId="8" fillId="0" borderId="7" xfId="2"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0" fontId="46" fillId="10" borderId="11" xfId="0" applyFont="1" applyFill="1" applyBorder="1" applyAlignment="1" applyProtection="1">
      <alignment horizontal="center" vertical="center" wrapText="1"/>
      <protection hidden="1"/>
    </xf>
    <xf numFmtId="0" fontId="46" fillId="10" borderId="1" xfId="0" applyFont="1" applyFill="1" applyBorder="1" applyAlignment="1" applyProtection="1">
      <alignment horizontal="center" vertical="center" wrapText="1"/>
      <protection hidden="1"/>
    </xf>
    <xf numFmtId="14" fontId="46" fillId="6" borderId="11" xfId="0" applyNumberFormat="1" applyFont="1" applyFill="1" applyBorder="1" applyAlignment="1" applyProtection="1">
      <alignment horizontal="center" vertical="center" wrapText="1"/>
      <protection hidden="1"/>
    </xf>
    <xf numFmtId="0" fontId="46" fillId="6" borderId="1" xfId="0" applyFont="1" applyFill="1" applyBorder="1" applyAlignment="1" applyProtection="1">
      <alignment horizontal="center" vertical="center" wrapText="1"/>
      <protection hidden="1"/>
    </xf>
    <xf numFmtId="0" fontId="47" fillId="0" borderId="13" xfId="0" applyFont="1" applyBorder="1" applyAlignment="1" applyProtection="1">
      <alignment horizontal="center" vertical="center"/>
      <protection hidden="1"/>
    </xf>
    <xf numFmtId="0" fontId="47" fillId="0" borderId="14" xfId="0" applyFont="1" applyBorder="1" applyAlignment="1" applyProtection="1">
      <alignment horizontal="center" vertical="center"/>
      <protection hidden="1"/>
    </xf>
    <xf numFmtId="0" fontId="4" fillId="7" borderId="13" xfId="2" applyFont="1" applyFill="1" applyBorder="1" applyAlignment="1" applyProtection="1">
      <alignment horizontal="center" vertical="center"/>
      <protection hidden="1"/>
    </xf>
    <xf numFmtId="0" fontId="4" fillId="7" borderId="15" xfId="2" applyFont="1" applyFill="1" applyBorder="1" applyAlignment="1" applyProtection="1">
      <alignment horizontal="center" vertical="center"/>
      <protection hidden="1"/>
    </xf>
    <xf numFmtId="0" fontId="4" fillId="7" borderId="14" xfId="2" applyFont="1" applyFill="1" applyBorder="1" applyAlignment="1" applyProtection="1">
      <alignment horizontal="center" vertical="center"/>
      <protection hidden="1"/>
    </xf>
    <xf numFmtId="0" fontId="1" fillId="2" borderId="13" xfId="2" applyFont="1" applyFill="1" applyBorder="1" applyAlignment="1" applyProtection="1">
      <alignment horizontal="right"/>
      <protection hidden="1"/>
    </xf>
    <xf numFmtId="0" fontId="1" fillId="2" borderId="15" xfId="2" applyFont="1" applyFill="1" applyBorder="1" applyAlignment="1" applyProtection="1">
      <alignment horizontal="right"/>
      <protection hidden="1"/>
    </xf>
    <xf numFmtId="0" fontId="1" fillId="2" borderId="14" xfId="2" applyFont="1" applyFill="1" applyBorder="1" applyAlignment="1" applyProtection="1">
      <alignment horizontal="right"/>
      <protection hidden="1"/>
    </xf>
    <xf numFmtId="165" fontId="1" fillId="2" borderId="13" xfId="1" applyNumberFormat="1" applyFont="1" applyFill="1" applyBorder="1" applyAlignment="1" applyProtection="1">
      <protection hidden="1"/>
    </xf>
    <xf numFmtId="165" fontId="1" fillId="2" borderId="15" xfId="1" applyNumberFormat="1" applyFont="1" applyFill="1" applyBorder="1" applyAlignment="1" applyProtection="1">
      <protection hidden="1"/>
    </xf>
    <xf numFmtId="165" fontId="1" fillId="2" borderId="14" xfId="1" applyNumberFormat="1" applyFont="1" applyFill="1" applyBorder="1" applyAlignment="1" applyProtection="1">
      <protection hidden="1"/>
    </xf>
    <xf numFmtId="0" fontId="4" fillId="12" borderId="3" xfId="2" applyFont="1" applyFill="1" applyBorder="1" applyAlignment="1" applyProtection="1">
      <alignment horizontal="center" vertical="center"/>
      <protection hidden="1"/>
    </xf>
    <xf numFmtId="0" fontId="4" fillId="12" borderId="0" xfId="2" applyFont="1" applyFill="1" applyAlignment="1" applyProtection="1">
      <alignment horizontal="center" vertical="center"/>
      <protection hidden="1"/>
    </xf>
    <xf numFmtId="0" fontId="4" fillId="12" borderId="10" xfId="2" applyFont="1" applyFill="1" applyBorder="1" applyAlignment="1" applyProtection="1">
      <alignment horizontal="center" vertical="center"/>
      <protection hidden="1"/>
    </xf>
    <xf numFmtId="0" fontId="4" fillId="9" borderId="43" xfId="0" applyFont="1" applyFill="1" applyBorder="1" applyAlignment="1">
      <alignment horizontal="left"/>
    </xf>
    <xf numFmtId="0" fontId="4" fillId="9" borderId="44" xfId="0" applyFont="1" applyFill="1" applyBorder="1" applyAlignment="1">
      <alignment horizontal="left"/>
    </xf>
    <xf numFmtId="0" fontId="4" fillId="2" borderId="5" xfId="2" applyFont="1" applyFill="1" applyBorder="1" applyProtection="1">
      <protection hidden="1"/>
    </xf>
    <xf numFmtId="0" fontId="4" fillId="2" borderId="6" xfId="2" applyFont="1" applyFill="1" applyBorder="1" applyProtection="1">
      <protection hidden="1"/>
    </xf>
    <xf numFmtId="0" fontId="4" fillId="2" borderId="9" xfId="2" applyFont="1" applyFill="1" applyBorder="1" applyProtection="1">
      <protection hidden="1"/>
    </xf>
    <xf numFmtId="0" fontId="1" fillId="0" borderId="6" xfId="2" applyFont="1" applyBorder="1" applyAlignment="1" applyProtection="1">
      <alignment horizontal="center"/>
      <protection hidden="1"/>
    </xf>
    <xf numFmtId="178" fontId="44" fillId="3" borderId="8" xfId="0" applyNumberFormat="1" applyFont="1" applyFill="1" applyBorder="1" applyAlignment="1" applyProtection="1">
      <alignment horizontal="center" vertical="center"/>
      <protection locked="0"/>
    </xf>
    <xf numFmtId="178" fontId="44" fillId="3" borderId="4" xfId="0" applyNumberFormat="1" applyFont="1" applyFill="1" applyBorder="1" applyAlignment="1" applyProtection="1">
      <alignment horizontal="center" vertical="center"/>
      <protection locked="0"/>
    </xf>
    <xf numFmtId="14" fontId="46" fillId="6" borderId="5" xfId="0" applyNumberFormat="1" applyFont="1" applyFill="1" applyBorder="1" applyAlignment="1" applyProtection="1">
      <alignment horizontal="center" vertical="center" wrapText="1"/>
      <protection hidden="1"/>
    </xf>
    <xf numFmtId="14" fontId="46" fillId="6" borderId="9" xfId="0" applyNumberFormat="1" applyFont="1" applyFill="1" applyBorder="1" applyAlignment="1" applyProtection="1">
      <alignment horizontal="center" vertical="center" wrapText="1"/>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horizontal="center" vertical="center"/>
      <protection hidden="1"/>
    </xf>
    <xf numFmtId="178" fontId="64" fillId="15" borderId="9" xfId="0" applyNumberFormat="1" applyFont="1" applyFill="1" applyBorder="1" applyAlignment="1" applyProtection="1">
      <alignment horizontal="center" vertical="center"/>
      <protection hidden="1"/>
    </xf>
    <xf numFmtId="0" fontId="64" fillId="15" borderId="1" xfId="0" applyFont="1" applyFill="1" applyBorder="1" applyAlignment="1" applyProtection="1">
      <alignment horizontal="center" vertical="center"/>
      <protection hidden="1"/>
    </xf>
    <xf numFmtId="14" fontId="46" fillId="10" borderId="5" xfId="0" applyNumberFormat="1" applyFont="1" applyFill="1" applyBorder="1" applyAlignment="1" applyProtection="1">
      <alignment horizontal="center" vertical="center" wrapText="1"/>
      <protection hidden="1"/>
    </xf>
    <xf numFmtId="14" fontId="46" fillId="10" borderId="9" xfId="0" applyNumberFormat="1" applyFont="1" applyFill="1" applyBorder="1" applyAlignment="1" applyProtection="1">
      <alignment horizontal="center" vertical="center" wrapText="1"/>
      <protection hidden="1"/>
    </xf>
    <xf numFmtId="178" fontId="29" fillId="3" borderId="34" xfId="2" applyNumberFormat="1" applyFont="1" applyFill="1" applyBorder="1" applyAlignment="1" applyProtection="1">
      <alignment horizontal="center" vertical="center"/>
      <protection locked="0" hidden="1"/>
    </xf>
    <xf numFmtId="178" fontId="29" fillId="3" borderId="35" xfId="2" applyNumberFormat="1" applyFont="1" applyFill="1" applyBorder="1" applyAlignment="1" applyProtection="1">
      <alignment horizontal="center" vertical="center"/>
      <protection locked="0" hidden="1"/>
    </xf>
    <xf numFmtId="0" fontId="6" fillId="0" borderId="5" xfId="2" applyFont="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6" fillId="0" borderId="11" xfId="2" applyFont="1" applyBorder="1" applyAlignment="1" applyProtection="1">
      <alignment horizontal="center" vertical="center"/>
      <protection hidden="1"/>
    </xf>
    <xf numFmtId="0" fontId="6" fillId="0" borderId="7" xfId="2" applyFont="1" applyBorder="1" applyAlignment="1" applyProtection="1">
      <alignment horizontal="center" vertical="center"/>
      <protection hidden="1"/>
    </xf>
    <xf numFmtId="0" fontId="7" fillId="10" borderId="40" xfId="2" applyFont="1" applyFill="1" applyBorder="1" applyProtection="1">
      <protection locked="0" hidden="1"/>
    </xf>
    <xf numFmtId="0" fontId="57" fillId="10" borderId="41" xfId="0" applyFont="1" applyFill="1" applyBorder="1"/>
    <xf numFmtId="0" fontId="4" fillId="0" borderId="3" xfId="2" applyFont="1" applyBorder="1" applyAlignment="1" applyProtection="1">
      <alignment horizontal="left"/>
      <protection hidden="1"/>
    </xf>
    <xf numFmtId="0" fontId="4" fillId="0" borderId="0" xfId="2" applyFont="1" applyAlignment="1" applyProtection="1">
      <alignment horizontal="left"/>
      <protection hidden="1"/>
    </xf>
    <xf numFmtId="169" fontId="4" fillId="6" borderId="6" xfId="2" applyNumberFormat="1" applyFont="1" applyFill="1" applyBorder="1" applyAlignment="1" applyProtection="1">
      <alignment horizontal="center"/>
      <protection hidden="1"/>
    </xf>
    <xf numFmtId="169" fontId="4" fillId="6" borderId="9" xfId="2" applyNumberFormat="1" applyFont="1" applyFill="1" applyBorder="1" applyAlignment="1" applyProtection="1">
      <alignment horizontal="center"/>
      <protection hidden="1"/>
    </xf>
    <xf numFmtId="0" fontId="4" fillId="12" borderId="26" xfId="2" applyFont="1" applyFill="1" applyBorder="1" applyAlignment="1" applyProtection="1">
      <alignment horizontal="center" vertical="center"/>
      <protection hidden="1"/>
    </xf>
    <xf numFmtId="0" fontId="4" fillId="12" borderId="38" xfId="2" applyFont="1" applyFill="1" applyBorder="1" applyAlignment="1" applyProtection="1">
      <alignment horizontal="center" vertical="center"/>
      <protection hidden="1"/>
    </xf>
    <xf numFmtId="0" fontId="4" fillId="12" borderId="37" xfId="2" applyFont="1" applyFill="1" applyBorder="1" applyAlignment="1" applyProtection="1">
      <alignment horizontal="center" vertical="center"/>
      <protection hidden="1"/>
    </xf>
    <xf numFmtId="0" fontId="4" fillId="12" borderId="42" xfId="2" applyFont="1" applyFill="1" applyBorder="1" applyAlignment="1" applyProtection="1">
      <alignment horizontal="center" vertical="center"/>
      <protection hidden="1"/>
    </xf>
    <xf numFmtId="175" fontId="1" fillId="2" borderId="13" xfId="2" applyNumberFormat="1" applyFont="1" applyFill="1" applyBorder="1" applyProtection="1">
      <protection hidden="1"/>
    </xf>
    <xf numFmtId="175" fontId="1" fillId="2" borderId="14" xfId="2" applyNumberFormat="1" applyFont="1" applyFill="1" applyBorder="1" applyProtection="1">
      <protection hidden="1"/>
    </xf>
    <xf numFmtId="0" fontId="4" fillId="2" borderId="0" xfId="2" applyFont="1" applyFill="1" applyProtection="1">
      <protection locked="0"/>
    </xf>
    <xf numFmtId="0" fontId="4" fillId="2" borderId="10" xfId="2" applyFont="1" applyFill="1" applyBorder="1" applyProtection="1">
      <protection locked="0"/>
    </xf>
    <xf numFmtId="169" fontId="4" fillId="6" borderId="0" xfId="2" applyNumberFormat="1" applyFont="1" applyFill="1" applyAlignment="1" applyProtection="1">
      <alignment horizontal="center"/>
      <protection hidden="1"/>
    </xf>
    <xf numFmtId="169" fontId="4" fillId="6" borderId="10" xfId="2" applyNumberFormat="1" applyFont="1" applyFill="1" applyBorder="1" applyAlignment="1" applyProtection="1">
      <alignment horizontal="center"/>
      <protection hidden="1"/>
    </xf>
    <xf numFmtId="0" fontId="4" fillId="0" borderId="0" xfId="2" applyFont="1" applyProtection="1">
      <protection locked="0" hidden="1"/>
    </xf>
    <xf numFmtId="0" fontId="1" fillId="2" borderId="0" xfId="2" applyFont="1" applyFill="1" applyAlignment="1" applyProtection="1">
      <alignment horizontal="center"/>
      <protection hidden="1"/>
    </xf>
    <xf numFmtId="0" fontId="1" fillId="2" borderId="10" xfId="2" applyFont="1" applyFill="1" applyBorder="1" applyAlignment="1" applyProtection="1">
      <alignment horizontal="center"/>
      <protection hidden="1"/>
    </xf>
    <xf numFmtId="0" fontId="4" fillId="7" borderId="45" xfId="2" applyFont="1" applyFill="1" applyBorder="1" applyAlignment="1" applyProtection="1">
      <alignment horizontal="center" vertical="center"/>
      <protection hidden="1"/>
    </xf>
    <xf numFmtId="0" fontId="4" fillId="7" borderId="46" xfId="2" applyFont="1" applyFill="1" applyBorder="1" applyAlignment="1" applyProtection="1">
      <alignment horizontal="center" vertical="center"/>
      <protection hidden="1"/>
    </xf>
    <xf numFmtId="0" fontId="4" fillId="2" borderId="3" xfId="2" applyFont="1" applyFill="1" applyBorder="1" applyAlignment="1" applyProtection="1">
      <alignment horizontal="left"/>
      <protection locked="0"/>
    </xf>
    <xf numFmtId="0" fontId="4" fillId="2" borderId="0" xfId="2" applyFont="1" applyFill="1" applyAlignment="1" applyProtection="1">
      <alignment horizontal="left"/>
      <protection locked="0"/>
    </xf>
    <xf numFmtId="0" fontId="4" fillId="2" borderId="10" xfId="2" applyFont="1" applyFill="1" applyBorder="1" applyAlignment="1" applyProtection="1">
      <alignment horizontal="left"/>
      <protection locked="0"/>
    </xf>
    <xf numFmtId="0" fontId="7" fillId="2" borderId="0" xfId="2" applyFont="1" applyFill="1" applyAlignment="1" applyProtection="1">
      <alignment horizontal="right" vertical="center"/>
      <protection hidden="1"/>
    </xf>
    <xf numFmtId="0" fontId="4" fillId="11" borderId="36" xfId="0" applyFont="1" applyFill="1" applyBorder="1" applyAlignment="1">
      <alignment horizontal="left"/>
    </xf>
    <xf numFmtId="0" fontId="4" fillId="11" borderId="37" xfId="0" applyFont="1" applyFill="1" applyBorder="1" applyAlignment="1">
      <alignment horizontal="left"/>
    </xf>
    <xf numFmtId="0" fontId="4" fillId="11" borderId="38" xfId="0" applyFont="1" applyFill="1" applyBorder="1" applyAlignment="1">
      <alignment horizontal="left"/>
    </xf>
    <xf numFmtId="0" fontId="4" fillId="2" borderId="39" xfId="2" applyFont="1" applyFill="1" applyBorder="1" applyAlignment="1" applyProtection="1">
      <alignment horizontal="left"/>
      <protection hidden="1"/>
    </xf>
    <xf numFmtId="0" fontId="4" fillId="2" borderId="24" xfId="2" applyFont="1" applyFill="1" applyBorder="1" applyAlignment="1" applyProtection="1">
      <alignment horizontal="left"/>
      <protection hidden="1"/>
    </xf>
    <xf numFmtId="170" fontId="6" fillId="6" borderId="6" xfId="2" applyNumberFormat="1" applyFont="1" applyFill="1" applyBorder="1" applyAlignment="1" applyProtection="1">
      <alignment horizontal="center" vertical="center"/>
      <protection hidden="1"/>
    </xf>
    <xf numFmtId="170" fontId="6" fillId="6" borderId="7" xfId="2" applyNumberFormat="1" applyFont="1" applyFill="1" applyBorder="1" applyAlignment="1" applyProtection="1">
      <alignment horizontal="center" vertical="center"/>
      <protection hidden="1"/>
    </xf>
    <xf numFmtId="178" fontId="44" fillId="2" borderId="8" xfId="0" applyNumberFormat="1" applyFont="1" applyFill="1" applyBorder="1" applyAlignment="1" applyProtection="1">
      <alignment horizontal="center" vertical="center"/>
      <protection hidden="1"/>
    </xf>
    <xf numFmtId="178" fontId="44" fillId="2" borderId="4" xfId="0" applyNumberFormat="1" applyFont="1" applyFill="1" applyBorder="1" applyAlignment="1" applyProtection="1">
      <alignment horizontal="center" vertical="center"/>
      <protection hidden="1"/>
    </xf>
    <xf numFmtId="1" fontId="44" fillId="0" borderId="5" xfId="0" applyNumberFormat="1" applyFont="1" applyBorder="1" applyAlignment="1" applyProtection="1">
      <alignment horizontal="center" vertical="center" wrapText="1"/>
      <protection hidden="1"/>
    </xf>
    <xf numFmtId="1" fontId="44" fillId="0" borderId="11" xfId="0" applyNumberFormat="1" applyFont="1" applyBorder="1" applyAlignment="1" applyProtection="1">
      <alignment horizontal="center" vertical="center" wrapText="1"/>
      <protection hidden="1"/>
    </xf>
    <xf numFmtId="0" fontId="65" fillId="0" borderId="5" xfId="0" applyFont="1" applyBorder="1" applyAlignment="1" applyProtection="1">
      <alignment horizontal="center" vertical="center" wrapText="1"/>
      <protection hidden="1"/>
    </xf>
    <xf numFmtId="178" fontId="64" fillId="15" borderId="8" xfId="0" applyNumberFormat="1" applyFont="1" applyFill="1" applyBorder="1" applyAlignment="1" applyProtection="1">
      <alignment horizontal="center" vertical="center"/>
      <protection hidden="1"/>
    </xf>
    <xf numFmtId="0" fontId="64" fillId="15" borderId="4" xfId="0" applyFont="1" applyFill="1" applyBorder="1" applyAlignment="1" applyProtection="1">
      <alignment horizontal="center" vertical="center"/>
      <protection hidden="1"/>
    </xf>
    <xf numFmtId="1" fontId="44" fillId="0" borderId="8" xfId="0" applyNumberFormat="1" applyFont="1" applyBorder="1" applyAlignment="1" applyProtection="1">
      <alignment horizontal="center" vertical="center" wrapText="1"/>
      <protection hidden="1"/>
    </xf>
    <xf numFmtId="1" fontId="44" fillId="0" borderId="4" xfId="0" applyNumberFormat="1" applyFont="1" applyBorder="1" applyAlignment="1" applyProtection="1">
      <alignment horizontal="center" vertical="center" wrapText="1"/>
      <protection hidden="1"/>
    </xf>
    <xf numFmtId="0" fontId="8" fillId="16" borderId="13" xfId="0" applyFont="1" applyFill="1" applyBorder="1" applyAlignment="1" applyProtection="1">
      <alignment horizontal="center"/>
      <protection hidden="1"/>
    </xf>
    <xf numFmtId="0" fontId="8" fillId="16" borderId="15" xfId="0" applyFont="1" applyFill="1" applyBorder="1" applyAlignment="1" applyProtection="1">
      <alignment horizontal="center"/>
      <protection hidden="1"/>
    </xf>
    <xf numFmtId="0" fontId="69" fillId="2" borderId="8" xfId="2" applyFont="1" applyFill="1" applyBorder="1" applyAlignment="1" applyProtection="1">
      <alignment horizontal="center" vertical="center"/>
      <protection hidden="1"/>
    </xf>
    <xf numFmtId="0" fontId="69" fillId="2" borderId="4" xfId="2" applyFont="1" applyFill="1" applyBorder="1" applyAlignment="1" applyProtection="1">
      <alignment horizontal="center" vertical="center"/>
      <protection hidden="1"/>
    </xf>
    <xf numFmtId="169" fontId="4" fillId="8" borderId="5" xfId="2" applyNumberFormat="1" applyFont="1" applyFill="1" applyBorder="1" applyAlignment="1" applyProtection="1">
      <alignment horizontal="center" vertical="center"/>
      <protection locked="0"/>
    </xf>
    <xf numFmtId="169" fontId="4" fillId="8" borderId="11" xfId="2" applyNumberFormat="1" applyFont="1" applyFill="1" applyBorder="1" applyAlignment="1" applyProtection="1">
      <alignment horizontal="center" vertical="center"/>
      <protection locked="0"/>
    </xf>
    <xf numFmtId="172" fontId="45" fillId="0" borderId="15" xfId="0" applyNumberFormat="1" applyFont="1" applyBorder="1" applyAlignment="1" applyProtection="1">
      <alignment horizontal="center"/>
      <protection hidden="1"/>
    </xf>
    <xf numFmtId="172" fontId="45" fillId="0" borderId="14" xfId="0" applyNumberFormat="1" applyFont="1" applyBorder="1" applyAlignment="1" applyProtection="1">
      <alignment horizontal="center"/>
      <protection hidden="1"/>
    </xf>
    <xf numFmtId="0" fontId="4" fillId="4" borderId="13" xfId="2" applyFont="1" applyFill="1" applyBorder="1" applyAlignment="1" applyProtection="1">
      <alignment horizontal="center" vertical="center"/>
      <protection hidden="1"/>
    </xf>
    <xf numFmtId="0" fontId="4" fillId="4" borderId="15" xfId="2" applyFont="1" applyFill="1" applyBorder="1" applyAlignment="1" applyProtection="1">
      <alignment horizontal="center" vertical="center"/>
      <protection hidden="1"/>
    </xf>
    <xf numFmtId="0" fontId="4" fillId="4" borderId="14" xfId="2" applyFont="1" applyFill="1" applyBorder="1" applyAlignment="1" applyProtection="1">
      <alignment horizontal="center" vertical="center"/>
      <protection hidden="1"/>
    </xf>
    <xf numFmtId="0" fontId="8" fillId="0" borderId="9" xfId="2" applyFont="1" applyBorder="1" applyAlignment="1" applyProtection="1">
      <alignment horizontal="center" vertical="center"/>
      <protection hidden="1"/>
    </xf>
    <xf numFmtId="0" fontId="8" fillId="0" borderId="1" xfId="2" applyFont="1" applyBorder="1" applyAlignment="1" applyProtection="1">
      <alignment horizontal="center" vertical="center"/>
      <protection hidden="1"/>
    </xf>
    <xf numFmtId="170" fontId="8" fillId="6" borderId="5" xfId="2" applyNumberFormat="1" applyFont="1" applyFill="1" applyBorder="1" applyAlignment="1" applyProtection="1">
      <alignment horizontal="center" vertical="center"/>
      <protection hidden="1"/>
    </xf>
    <xf numFmtId="170" fontId="8" fillId="6" borderId="9" xfId="2" applyNumberFormat="1" applyFont="1" applyFill="1" applyBorder="1" applyAlignment="1" applyProtection="1">
      <alignment horizontal="center" vertical="center"/>
      <protection hidden="1"/>
    </xf>
    <xf numFmtId="170" fontId="8" fillId="6" borderId="11" xfId="2" applyNumberFormat="1" applyFont="1" applyFill="1" applyBorder="1" applyAlignment="1" applyProtection="1">
      <alignment horizontal="center" vertical="center"/>
      <protection hidden="1"/>
    </xf>
    <xf numFmtId="170" fontId="8" fillId="6" borderId="1" xfId="2" applyNumberFormat="1" applyFont="1" applyFill="1" applyBorder="1" applyAlignment="1" applyProtection="1">
      <alignment horizontal="center" vertical="center"/>
      <protection hidden="1"/>
    </xf>
    <xf numFmtId="0" fontId="6" fillId="0" borderId="5" xfId="2" applyFont="1" applyBorder="1" applyAlignment="1" applyProtection="1">
      <alignment horizontal="center"/>
      <protection hidden="1"/>
    </xf>
    <xf numFmtId="0" fontId="6" fillId="0" borderId="6" xfId="2" applyFont="1" applyBorder="1" applyAlignment="1" applyProtection="1">
      <alignment horizontal="center"/>
      <protection hidden="1"/>
    </xf>
    <xf numFmtId="0" fontId="6" fillId="0" borderId="9" xfId="2" applyFont="1" applyBorder="1" applyAlignment="1" applyProtection="1">
      <alignment horizontal="center"/>
      <protection hidden="1"/>
    </xf>
    <xf numFmtId="0" fontId="44" fillId="0" borderId="5" xfId="0" applyFont="1" applyBorder="1" applyAlignment="1" applyProtection="1">
      <alignment vertical="top" wrapText="1"/>
      <protection locked="0"/>
    </xf>
    <xf numFmtId="0" fontId="44" fillId="0" borderId="6" xfId="0" applyFont="1" applyBorder="1" applyAlignment="1" applyProtection="1">
      <alignment vertical="top" wrapText="1"/>
      <protection locked="0"/>
    </xf>
    <xf numFmtId="0" fontId="44" fillId="0" borderId="9" xfId="0" applyFont="1" applyBorder="1" applyAlignment="1" applyProtection="1">
      <alignment vertical="top" wrapText="1"/>
      <protection locked="0"/>
    </xf>
    <xf numFmtId="0" fontId="44" fillId="0" borderId="3" xfId="0" applyFont="1" applyBorder="1" applyAlignment="1" applyProtection="1">
      <alignment vertical="top" wrapText="1"/>
      <protection locked="0"/>
    </xf>
    <xf numFmtId="0" fontId="44" fillId="0" borderId="0" xfId="0" applyFont="1" applyAlignment="1" applyProtection="1">
      <alignment vertical="top" wrapText="1"/>
      <protection locked="0"/>
    </xf>
    <xf numFmtId="0" fontId="44" fillId="0" borderId="10" xfId="0" applyFont="1" applyBorder="1" applyAlignment="1" applyProtection="1">
      <alignment vertical="top" wrapText="1"/>
      <protection locked="0"/>
    </xf>
    <xf numFmtId="0" fontId="44" fillId="0" borderId="11" xfId="0" applyFont="1" applyBorder="1" applyAlignment="1" applyProtection="1">
      <alignment vertical="top" wrapText="1"/>
      <protection locked="0"/>
    </xf>
    <xf numFmtId="0" fontId="44" fillId="0" borderId="7" xfId="0" applyFont="1" applyBorder="1" applyAlignment="1" applyProtection="1">
      <alignment vertical="top" wrapText="1"/>
      <protection locked="0"/>
    </xf>
    <xf numFmtId="0" fontId="44" fillId="0" borderId="1" xfId="0" applyFont="1" applyBorder="1" applyAlignment="1" applyProtection="1">
      <alignment vertical="top" wrapText="1"/>
      <protection locked="0"/>
    </xf>
    <xf numFmtId="0" fontId="45" fillId="0" borderId="15" xfId="0" applyFont="1" applyBorder="1" applyAlignment="1" applyProtection="1">
      <alignment horizontal="right"/>
      <protection hidden="1"/>
    </xf>
    <xf numFmtId="172" fontId="51" fillId="0" borderId="15" xfId="0" applyNumberFormat="1" applyFont="1" applyBorder="1" applyAlignment="1" applyProtection="1">
      <alignment horizontal="center"/>
      <protection hidden="1"/>
    </xf>
    <xf numFmtId="0" fontId="46" fillId="0" borderId="13" xfId="0" applyFont="1" applyBorder="1" applyAlignment="1" applyProtection="1">
      <alignment horizontal="center"/>
      <protection hidden="1"/>
    </xf>
    <xf numFmtId="0" fontId="46" fillId="0" borderId="15" xfId="0" applyFont="1" applyBorder="1" applyAlignment="1" applyProtection="1">
      <alignment horizontal="center"/>
      <protection hidden="1"/>
    </xf>
    <xf numFmtId="0" fontId="25" fillId="2" borderId="3" xfId="2" applyFont="1" applyFill="1" applyBorder="1" applyAlignment="1" applyProtection="1">
      <alignment horizontal="center" vertical="center"/>
      <protection hidden="1"/>
    </xf>
    <xf numFmtId="0" fontId="25" fillId="2" borderId="0" xfId="2" applyFont="1" applyFill="1" applyAlignment="1" applyProtection="1">
      <alignment horizontal="center" vertical="center"/>
      <protection hidden="1"/>
    </xf>
    <xf numFmtId="0" fontId="25" fillId="2" borderId="11" xfId="2" applyFont="1" applyFill="1" applyBorder="1" applyAlignment="1" applyProtection="1">
      <alignment horizontal="center" vertical="center"/>
      <protection hidden="1"/>
    </xf>
    <xf numFmtId="0" fontId="25" fillId="2" borderId="7" xfId="2" applyFont="1" applyFill="1" applyBorder="1" applyAlignment="1" applyProtection="1">
      <alignment horizontal="center" vertical="center"/>
      <protection hidden="1"/>
    </xf>
    <xf numFmtId="0" fontId="4" fillId="2" borderId="11" xfId="2" applyFont="1" applyFill="1" applyBorder="1" applyProtection="1">
      <protection hidden="1"/>
    </xf>
    <xf numFmtId="0" fontId="4" fillId="2" borderId="1" xfId="2" applyFont="1" applyFill="1" applyBorder="1" applyProtection="1">
      <protection hidden="1"/>
    </xf>
  </cellXfs>
  <cellStyles count="4">
    <cellStyle name="Milliers" xfId="1" builtinId="3"/>
    <cellStyle name="Normal" xfId="0" builtinId="0"/>
    <cellStyle name="Normal 2" xfId="2" xr:uid="{00000000-0005-0000-0000-000002000000}"/>
    <cellStyle name="Pourcentage" xfId="3" builtinId="5"/>
  </cellStyles>
  <dxfs count="1">
    <dxf>
      <border>
        <bottom style="thin">
          <color theme="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xdr:colOff>
      <xdr:row>1</xdr:row>
      <xdr:rowOff>0</xdr:rowOff>
    </xdr:to>
    <xdr:pic>
      <xdr:nvPicPr>
        <xdr:cNvPr id="30085" name="Image 4">
          <a:extLst>
            <a:ext uri="{FF2B5EF4-FFF2-40B4-BE49-F238E27FC236}">
              <a16:creationId xmlns:a16="http://schemas.microsoft.com/office/drawing/2014/main" id="{F29CCC01-D66F-5D8C-8FF2-4EFA01748D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0"/>
          <a:ext cx="14859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Rouge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A88"/>
  <sheetViews>
    <sheetView showGridLines="0" zoomScaleNormal="100" workbookViewId="0">
      <selection activeCell="C42" sqref="C42"/>
    </sheetView>
  </sheetViews>
  <sheetFormatPr baseColWidth="10" defaultRowHeight="14.4" x14ac:dyDescent="0.3"/>
  <cols>
    <col min="1" max="1" width="39.5546875" bestFit="1" customWidth="1"/>
    <col min="2" max="3" width="11.5546875" customWidth="1"/>
    <col min="4" max="5" width="9.6640625" customWidth="1"/>
    <col min="11" max="11" width="33.44140625" customWidth="1"/>
  </cols>
  <sheetData>
    <row r="1" spans="1:27" ht="18" x14ac:dyDescent="0.35">
      <c r="A1" s="36" t="s">
        <v>53</v>
      </c>
      <c r="B1" s="200">
        <v>2023</v>
      </c>
      <c r="D1" t="s">
        <v>102</v>
      </c>
      <c r="L1" s="227"/>
    </row>
    <row r="3" spans="1:27" x14ac:dyDescent="0.3">
      <c r="A3" t="s">
        <v>65</v>
      </c>
      <c r="B3" s="37" t="s">
        <v>3</v>
      </c>
      <c r="H3" t="s">
        <v>181</v>
      </c>
      <c r="I3" t="s">
        <v>182</v>
      </c>
    </row>
    <row r="4" spans="1:27" x14ac:dyDescent="0.3">
      <c r="A4" t="s">
        <v>66</v>
      </c>
      <c r="B4" s="37" t="s">
        <v>68</v>
      </c>
      <c r="H4" t="s">
        <v>179</v>
      </c>
      <c r="I4" t="s">
        <v>180</v>
      </c>
    </row>
    <row r="5" spans="1:27" x14ac:dyDescent="0.3">
      <c r="H5" t="s">
        <v>177</v>
      </c>
      <c r="I5" s="230" t="s">
        <v>178</v>
      </c>
    </row>
    <row r="6" spans="1:27" x14ac:dyDescent="0.3">
      <c r="A6" t="s">
        <v>135</v>
      </c>
      <c r="B6" t="s">
        <v>181</v>
      </c>
      <c r="C6" t="s">
        <v>136</v>
      </c>
      <c r="D6" s="222">
        <v>44925</v>
      </c>
      <c r="H6" t="s">
        <v>175</v>
      </c>
      <c r="I6" t="s">
        <v>176</v>
      </c>
    </row>
    <row r="7" spans="1:27" x14ac:dyDescent="0.3">
      <c r="H7" t="s">
        <v>173</v>
      </c>
      <c r="I7" t="s">
        <v>174</v>
      </c>
    </row>
    <row r="8" spans="1:27" x14ac:dyDescent="0.3">
      <c r="A8" s="252" t="s">
        <v>24</v>
      </c>
      <c r="B8" s="262"/>
      <c r="C8" s="262"/>
      <c r="D8" s="252" t="str">
        <f>"Au 1er Janvier " &amp; ANNEE_EN_COURS</f>
        <v>Au 1er Janvier 2023</v>
      </c>
      <c r="E8" s="253"/>
      <c r="F8" s="229"/>
      <c r="H8" t="s">
        <v>171</v>
      </c>
      <c r="I8" t="s">
        <v>172</v>
      </c>
      <c r="J8" s="227"/>
      <c r="K8" s="227"/>
      <c r="L8" s="256"/>
      <c r="M8" s="256"/>
      <c r="N8" s="256"/>
      <c r="O8" s="249"/>
      <c r="P8" s="249"/>
    </row>
    <row r="9" spans="1:27" x14ac:dyDescent="0.3">
      <c r="A9" s="254"/>
      <c r="B9" s="263"/>
      <c r="C9" s="263"/>
      <c r="D9" s="254"/>
      <c r="E9" s="255"/>
      <c r="H9" t="s">
        <v>168</v>
      </c>
      <c r="I9" t="s">
        <v>170</v>
      </c>
      <c r="L9" s="256"/>
      <c r="M9" s="256"/>
      <c r="N9" s="256"/>
      <c r="O9" s="249"/>
      <c r="P9" s="249"/>
    </row>
    <row r="10" spans="1:27" x14ac:dyDescent="0.3">
      <c r="A10" s="258" t="s">
        <v>27</v>
      </c>
      <c r="B10" s="258"/>
      <c r="C10" s="258"/>
      <c r="D10" s="258"/>
      <c r="E10" s="258"/>
      <c r="H10" t="s">
        <v>168</v>
      </c>
      <c r="I10" t="s">
        <v>169</v>
      </c>
    </row>
    <row r="11" spans="1:27" x14ac:dyDescent="0.3">
      <c r="D11" s="264" t="s">
        <v>55</v>
      </c>
      <c r="E11" s="265"/>
      <c r="F11" s="257"/>
      <c r="G11" s="257"/>
      <c r="H11" t="s">
        <v>166</v>
      </c>
      <c r="I11" t="s">
        <v>167</v>
      </c>
      <c r="L11" s="257"/>
      <c r="M11" s="257"/>
      <c r="N11" s="257"/>
      <c r="O11" s="257"/>
      <c r="P11" s="257"/>
      <c r="Q11" s="257"/>
      <c r="R11" s="257"/>
      <c r="S11" s="257"/>
      <c r="T11" s="257"/>
      <c r="U11" s="257"/>
      <c r="V11" s="257"/>
      <c r="W11" s="257"/>
      <c r="X11" s="257"/>
      <c r="Y11" s="257"/>
      <c r="Z11" s="257"/>
      <c r="AA11" s="257"/>
    </row>
    <row r="12" spans="1:27" x14ac:dyDescent="0.3">
      <c r="D12" s="61" t="s">
        <v>48</v>
      </c>
      <c r="E12" s="61" t="s">
        <v>49</v>
      </c>
      <c r="F12" s="86"/>
      <c r="G12" s="86"/>
      <c r="H12" t="s">
        <v>164</v>
      </c>
      <c r="I12" t="s">
        <v>165</v>
      </c>
      <c r="L12" s="86"/>
      <c r="M12" s="86"/>
      <c r="N12" s="86"/>
      <c r="O12" s="86"/>
      <c r="P12" s="86"/>
      <c r="Q12" s="86"/>
      <c r="R12" s="86"/>
      <c r="S12" s="86"/>
      <c r="T12" s="86"/>
      <c r="U12" s="86"/>
      <c r="V12" s="86"/>
      <c r="W12" s="86"/>
      <c r="X12" s="86"/>
      <c r="Y12" s="86"/>
      <c r="Z12" s="86"/>
      <c r="AA12" s="86"/>
    </row>
    <row r="13" spans="1:27" ht="26.4" x14ac:dyDescent="0.3">
      <c r="A13" s="80" t="s">
        <v>96</v>
      </c>
      <c r="B13" s="81"/>
      <c r="C13" s="82"/>
      <c r="D13" s="79"/>
      <c r="E13" s="70"/>
      <c r="F13" s="66"/>
      <c r="G13" s="59"/>
      <c r="H13" t="s">
        <v>162</v>
      </c>
      <c r="I13" t="s">
        <v>163</v>
      </c>
      <c r="L13" s="66"/>
      <c r="M13" s="59"/>
      <c r="N13" s="66"/>
      <c r="O13" s="59"/>
      <c r="P13" s="66"/>
      <c r="Q13" s="59"/>
      <c r="R13" s="66"/>
      <c r="S13" s="59"/>
      <c r="T13" s="66"/>
      <c r="U13" s="59"/>
      <c r="V13" s="66"/>
      <c r="W13" s="59"/>
      <c r="X13" s="66"/>
      <c r="Y13" s="59"/>
      <c r="Z13" s="66"/>
      <c r="AA13" s="59"/>
    </row>
    <row r="14" spans="1:27" x14ac:dyDescent="0.3">
      <c r="A14" s="259" t="s">
        <v>97</v>
      </c>
      <c r="B14" s="260"/>
      <c r="C14" s="261"/>
      <c r="D14" s="72">
        <f>IF('Bulletin de Paie'!S3="NON",(7.3%),(8.6%))</f>
        <v>8.5999999999999993E-2</v>
      </c>
      <c r="E14" s="69">
        <v>0.29649999999999999</v>
      </c>
      <c r="F14" s="66"/>
      <c r="G14" s="59"/>
      <c r="H14" t="s">
        <v>160</v>
      </c>
      <c r="I14" t="s">
        <v>161</v>
      </c>
      <c r="L14" s="66"/>
      <c r="M14" s="59"/>
      <c r="N14" s="66"/>
      <c r="O14" s="59"/>
      <c r="P14" s="66"/>
      <c r="Q14" s="59"/>
      <c r="R14" s="66"/>
      <c r="S14" s="59"/>
      <c r="T14" s="66"/>
      <c r="U14" s="59"/>
      <c r="V14" s="66"/>
      <c r="W14" s="59"/>
      <c r="X14" s="66"/>
      <c r="Y14" s="59"/>
      <c r="Z14" s="66"/>
      <c r="AA14" s="59"/>
    </row>
    <row r="15" spans="1:27" x14ac:dyDescent="0.3">
      <c r="A15" s="67" t="s">
        <v>72</v>
      </c>
      <c r="B15" s="48"/>
      <c r="C15" s="48"/>
      <c r="D15" s="72"/>
      <c r="E15" s="69">
        <v>1E-3</v>
      </c>
      <c r="F15" s="66"/>
      <c r="G15" s="59"/>
      <c r="H15" t="s">
        <v>128</v>
      </c>
      <c r="I15" t="s">
        <v>159</v>
      </c>
      <c r="L15" s="66"/>
      <c r="M15" s="59"/>
      <c r="N15" s="66"/>
      <c r="O15" s="59"/>
      <c r="P15" s="66"/>
      <c r="Q15" s="59"/>
      <c r="R15" s="66"/>
      <c r="S15" s="59"/>
      <c r="T15" s="66"/>
      <c r="U15" s="59"/>
      <c r="V15" s="66"/>
      <c r="W15" s="59"/>
      <c r="X15" s="66"/>
      <c r="Y15" s="59"/>
      <c r="Z15" s="66"/>
      <c r="AA15" s="59"/>
    </row>
    <row r="16" spans="1:27" x14ac:dyDescent="0.3">
      <c r="A16" s="67" t="s">
        <v>92</v>
      </c>
      <c r="B16" s="48"/>
      <c r="C16" s="48"/>
      <c r="D16" s="72"/>
      <c r="E16" s="69">
        <v>3.0000000000000001E-3</v>
      </c>
      <c r="F16" s="66"/>
      <c r="G16" s="59"/>
      <c r="H16" t="s">
        <v>128</v>
      </c>
      <c r="I16" t="s">
        <v>152</v>
      </c>
      <c r="L16" s="66"/>
      <c r="M16" s="59"/>
      <c r="N16" s="66"/>
      <c r="O16" s="59"/>
      <c r="P16" s="66"/>
      <c r="Q16" s="59"/>
      <c r="R16" s="66"/>
      <c r="S16" s="59"/>
      <c r="T16" s="66"/>
      <c r="U16" s="59"/>
      <c r="V16" s="66"/>
      <c r="W16" s="59"/>
      <c r="X16" s="66"/>
      <c r="Y16" s="59"/>
      <c r="Z16" s="66"/>
      <c r="AA16" s="59"/>
    </row>
    <row r="17" spans="1:27" x14ac:dyDescent="0.3">
      <c r="A17" s="67" t="s">
        <v>93</v>
      </c>
      <c r="B17" s="48"/>
      <c r="C17" s="48"/>
      <c r="D17" s="72"/>
      <c r="E17" s="69">
        <v>5.4999999999999997E-3</v>
      </c>
      <c r="F17" s="66"/>
      <c r="G17" s="59"/>
      <c r="H17" t="s">
        <v>128</v>
      </c>
      <c r="I17" t="s">
        <v>158</v>
      </c>
      <c r="L17" s="66"/>
      <c r="M17" s="59"/>
      <c r="N17" s="66"/>
      <c r="O17" s="59"/>
      <c r="P17" s="66"/>
      <c r="Q17" s="59"/>
      <c r="R17" s="66"/>
      <c r="S17" s="59"/>
      <c r="T17" s="66"/>
      <c r="U17" s="59"/>
      <c r="V17" s="66"/>
      <c r="W17" s="59"/>
      <c r="X17" s="66"/>
      <c r="Y17" s="59"/>
      <c r="Z17" s="66"/>
      <c r="AA17" s="59"/>
    </row>
    <row r="18" spans="1:27" x14ac:dyDescent="0.3">
      <c r="A18" s="67" t="s">
        <v>104</v>
      </c>
      <c r="D18" s="72">
        <v>4.0099999999999997E-2</v>
      </c>
      <c r="E18" s="69">
        <v>6.0100000000000001E-2</v>
      </c>
      <c r="F18" s="66"/>
      <c r="G18" s="59"/>
      <c r="H18" t="s">
        <v>128</v>
      </c>
      <c r="I18" t="s">
        <v>151</v>
      </c>
      <c r="L18" s="66"/>
      <c r="M18" s="59"/>
      <c r="N18" s="66"/>
      <c r="O18" s="59"/>
      <c r="P18" s="66"/>
      <c r="Q18" s="59"/>
      <c r="R18" s="66"/>
      <c r="S18" s="59"/>
      <c r="T18" s="66"/>
      <c r="U18" s="59"/>
      <c r="V18" s="66"/>
      <c r="W18" s="59"/>
      <c r="X18" s="66"/>
      <c r="Y18" s="59"/>
      <c r="Z18" s="66"/>
      <c r="AA18" s="59"/>
    </row>
    <row r="19" spans="1:27" x14ac:dyDescent="0.3">
      <c r="A19" s="67" t="s">
        <v>94</v>
      </c>
      <c r="B19" s="48"/>
      <c r="C19" s="48"/>
      <c r="D19" s="72">
        <v>1.04E-2</v>
      </c>
      <c r="E19" s="69">
        <v>1.55E-2</v>
      </c>
      <c r="F19" s="66"/>
      <c r="G19" s="59"/>
      <c r="H19" t="s">
        <v>128</v>
      </c>
      <c r="I19" t="s">
        <v>149</v>
      </c>
      <c r="L19" s="66"/>
      <c r="M19" s="59"/>
      <c r="N19" s="66"/>
      <c r="O19" s="59"/>
      <c r="P19" s="66"/>
      <c r="Q19" s="59"/>
      <c r="R19" s="66"/>
      <c r="S19" s="59"/>
      <c r="T19" s="66"/>
      <c r="U19" s="59"/>
      <c r="V19" s="66"/>
      <c r="W19" s="59"/>
      <c r="X19" s="66"/>
      <c r="Y19" s="59"/>
      <c r="Z19" s="66"/>
      <c r="AA19" s="59"/>
    </row>
    <row r="20" spans="1:27" ht="15" customHeight="1" x14ac:dyDescent="0.3">
      <c r="A20" s="67" t="s">
        <v>134</v>
      </c>
      <c r="B20" s="48"/>
      <c r="C20" s="48"/>
      <c r="D20" s="72"/>
      <c r="E20" s="69">
        <v>6.0000000000000001E-3</v>
      </c>
      <c r="F20" s="66"/>
      <c r="G20" s="59"/>
      <c r="H20" t="s">
        <v>128</v>
      </c>
      <c r="I20" t="s">
        <v>148</v>
      </c>
      <c r="L20" s="66"/>
      <c r="M20" s="59"/>
      <c r="N20" s="66"/>
      <c r="O20" s="59"/>
      <c r="P20" s="66"/>
      <c r="Q20" s="59"/>
      <c r="R20" s="66"/>
      <c r="S20" s="59"/>
      <c r="T20" s="66"/>
      <c r="U20" s="59"/>
      <c r="V20" s="66"/>
      <c r="W20" s="59"/>
      <c r="X20" s="66"/>
      <c r="Y20" s="59"/>
      <c r="Z20" s="66"/>
      <c r="AA20" s="59"/>
    </row>
    <row r="21" spans="1:27" x14ac:dyDescent="0.3">
      <c r="A21" s="67" t="s">
        <v>73</v>
      </c>
      <c r="B21" s="48"/>
      <c r="C21" s="48"/>
      <c r="D21" s="72"/>
      <c r="E21" s="69">
        <v>4.0500000000000001E-2</v>
      </c>
      <c r="F21" s="66"/>
      <c r="G21" s="59"/>
      <c r="H21" t="s">
        <v>128</v>
      </c>
      <c r="I21" t="s">
        <v>133</v>
      </c>
      <c r="L21" s="66"/>
      <c r="M21" s="59"/>
      <c r="N21" s="66"/>
      <c r="O21" s="59"/>
      <c r="P21" s="66"/>
      <c r="Q21" s="59"/>
      <c r="R21" s="66"/>
      <c r="S21" s="59"/>
      <c r="T21" s="66"/>
      <c r="U21" s="59"/>
      <c r="V21" s="66"/>
      <c r="W21" s="59"/>
      <c r="X21" s="66"/>
      <c r="Y21" s="59"/>
      <c r="Z21" s="66"/>
      <c r="AA21" s="59"/>
    </row>
    <row r="22" spans="1:27" x14ac:dyDescent="0.3">
      <c r="A22" s="68" t="s">
        <v>95</v>
      </c>
      <c r="B22" s="23"/>
      <c r="C22" s="23"/>
      <c r="D22" s="73"/>
      <c r="E22" s="71">
        <v>1.6000000000000001E-4</v>
      </c>
      <c r="F22" s="66"/>
      <c r="G22" s="59"/>
      <c r="H22" t="s">
        <v>128</v>
      </c>
      <c r="I22" t="s">
        <v>132</v>
      </c>
      <c r="L22" s="66"/>
      <c r="M22" s="59"/>
      <c r="N22" s="66"/>
      <c r="O22" s="59"/>
      <c r="P22" s="66"/>
      <c r="Q22" s="59"/>
      <c r="R22" s="66"/>
      <c r="S22" s="59"/>
      <c r="T22" s="66"/>
      <c r="U22" s="59"/>
      <c r="V22" s="66"/>
      <c r="W22" s="59"/>
      <c r="X22" s="66"/>
      <c r="Y22" s="59"/>
      <c r="Z22" s="66"/>
      <c r="AA22" s="59"/>
    </row>
    <row r="23" spans="1:27" ht="15" customHeight="1" x14ac:dyDescent="0.3">
      <c r="A23" s="201" t="s">
        <v>50</v>
      </c>
      <c r="B23" s="202"/>
      <c r="C23" s="203">
        <v>0.98250000000000004</v>
      </c>
      <c r="D23" s="30"/>
      <c r="E23" s="30"/>
      <c r="F23" s="30"/>
      <c r="G23" s="30"/>
      <c r="H23" t="s">
        <v>128</v>
      </c>
      <c r="I23" t="s">
        <v>131</v>
      </c>
      <c r="L23" s="30"/>
      <c r="M23" s="30"/>
      <c r="N23" s="30"/>
      <c r="O23" s="30"/>
      <c r="P23" s="30"/>
      <c r="Q23" s="30"/>
      <c r="R23" s="30"/>
      <c r="S23" s="30"/>
      <c r="T23" s="30"/>
      <c r="U23" s="30"/>
      <c r="V23" s="30"/>
      <c r="W23" s="30"/>
      <c r="X23" s="30"/>
      <c r="Y23" s="30"/>
      <c r="Z23" s="30"/>
      <c r="AA23" s="30"/>
    </row>
    <row r="24" spans="1:27" x14ac:dyDescent="0.3">
      <c r="A24" s="21" t="s">
        <v>69</v>
      </c>
      <c r="B24" s="22"/>
      <c r="C24" s="27"/>
      <c r="D24" s="24">
        <v>2.9000000000000001E-2</v>
      </c>
      <c r="E24" s="60"/>
      <c r="F24" s="59"/>
      <c r="G24" s="89"/>
      <c r="H24" t="s">
        <v>128</v>
      </c>
      <c r="I24" s="221" t="s">
        <v>130</v>
      </c>
      <c r="K24" s="213"/>
      <c r="L24" s="59"/>
      <c r="M24" s="89"/>
      <c r="N24" s="59"/>
      <c r="O24" s="89"/>
      <c r="P24" s="59"/>
      <c r="Q24" s="89"/>
      <c r="R24" s="59"/>
      <c r="S24" s="89"/>
      <c r="T24" s="59"/>
      <c r="U24" s="89"/>
      <c r="V24" s="59"/>
      <c r="W24" s="89"/>
      <c r="X24" s="59"/>
      <c r="Y24" s="89"/>
      <c r="Z24" s="59"/>
      <c r="AA24" s="89"/>
    </row>
    <row r="25" spans="1:27" x14ac:dyDescent="0.3">
      <c r="A25" s="67" t="s">
        <v>70</v>
      </c>
      <c r="B25" s="48"/>
      <c r="C25" s="28"/>
      <c r="D25" s="25">
        <v>6.8000000000000005E-2</v>
      </c>
      <c r="E25" s="53"/>
      <c r="F25" s="59"/>
      <c r="G25" s="89"/>
      <c r="H25" t="s">
        <v>128</v>
      </c>
      <c r="I25" t="s">
        <v>129</v>
      </c>
      <c r="J25" s="213"/>
      <c r="K25" s="86"/>
      <c r="L25" s="59"/>
      <c r="M25" s="89"/>
      <c r="N25" s="59"/>
      <c r="O25" s="89"/>
      <c r="P25" s="59"/>
      <c r="Q25" s="89"/>
      <c r="R25" s="59"/>
      <c r="S25" s="89"/>
      <c r="T25" s="59"/>
      <c r="U25" s="89"/>
      <c r="V25" s="59"/>
      <c r="W25" s="89"/>
      <c r="X25" s="59"/>
      <c r="Y25" s="89"/>
      <c r="Z25" s="59"/>
      <c r="AA25" s="89"/>
    </row>
    <row r="26" spans="1:27" x14ac:dyDescent="0.3">
      <c r="A26" s="68"/>
      <c r="B26" s="23"/>
      <c r="C26" s="29"/>
      <c r="D26" s="26"/>
      <c r="E26" s="54"/>
      <c r="F26" s="59"/>
      <c r="G26" s="89"/>
      <c r="H26" t="s">
        <v>123</v>
      </c>
      <c r="I26" t="s">
        <v>127</v>
      </c>
      <c r="J26" s="86"/>
      <c r="K26" s="59"/>
      <c r="L26" s="59"/>
      <c r="M26" s="89"/>
      <c r="N26" s="59"/>
      <c r="O26" s="89"/>
      <c r="P26" s="59"/>
      <c r="Q26" s="89"/>
      <c r="R26" s="59"/>
      <c r="S26" s="89"/>
      <c r="T26" s="59"/>
      <c r="U26" s="89"/>
      <c r="V26" s="59"/>
      <c r="W26" s="89"/>
      <c r="X26" s="59"/>
      <c r="Y26" s="89"/>
      <c r="Z26" s="59"/>
      <c r="AA26" s="89"/>
    </row>
    <row r="27" spans="1:27" x14ac:dyDescent="0.3">
      <c r="H27" t="s">
        <v>123</v>
      </c>
      <c r="I27" t="s">
        <v>126</v>
      </c>
      <c r="J27" s="66"/>
      <c r="K27" s="59"/>
    </row>
    <row r="28" spans="1:27" ht="15.6" x14ac:dyDescent="0.3">
      <c r="A28" s="31" t="s">
        <v>31</v>
      </c>
      <c r="B28" s="32" t="s">
        <v>7</v>
      </c>
      <c r="C28" s="32"/>
      <c r="D28" s="32"/>
      <c r="E28" s="30"/>
      <c r="F28" s="250"/>
      <c r="G28" s="250"/>
      <c r="H28" t="s">
        <v>123</v>
      </c>
      <c r="I28" t="s">
        <v>125</v>
      </c>
      <c r="J28" s="66"/>
      <c r="K28" s="59"/>
    </row>
    <row r="29" spans="1:27" ht="16.5" customHeight="1" x14ac:dyDescent="0.3">
      <c r="A29" s="252" t="s">
        <v>51</v>
      </c>
      <c r="B29" s="252" t="s">
        <v>7</v>
      </c>
      <c r="C29" s="266" t="str">
        <f>"MG
Au 1er Janvier " &amp; ANNEE_EN_COURS</f>
        <v>MG
Au 1er Janvier 2023</v>
      </c>
      <c r="D29" s="267"/>
      <c r="E29" s="256"/>
      <c r="F29" s="251"/>
      <c r="G29" s="251"/>
      <c r="H29" t="s">
        <v>123</v>
      </c>
      <c r="I29" t="s">
        <v>124</v>
      </c>
      <c r="J29" s="66"/>
      <c r="K29" s="59"/>
      <c r="O29" s="37"/>
    </row>
    <row r="30" spans="1:27" ht="26.25" customHeight="1" x14ac:dyDescent="0.3">
      <c r="A30" s="254"/>
      <c r="B30" s="254"/>
      <c r="C30" s="268"/>
      <c r="D30" s="269"/>
      <c r="E30" s="256"/>
      <c r="F30" s="251"/>
      <c r="G30" s="251"/>
      <c r="H30" t="s">
        <v>118</v>
      </c>
      <c r="I30" t="s">
        <v>121</v>
      </c>
      <c r="J30" s="66"/>
      <c r="K30" s="59"/>
      <c r="L30" s="59"/>
    </row>
    <row r="31" spans="1:27" x14ac:dyDescent="0.3">
      <c r="A31" s="94" t="s">
        <v>150</v>
      </c>
      <c r="B31" s="34">
        <v>2.65</v>
      </c>
      <c r="C31" s="272">
        <v>4.01</v>
      </c>
      <c r="D31" s="273"/>
      <c r="E31" s="33"/>
      <c r="F31" s="89"/>
      <c r="G31" s="89"/>
      <c r="H31" t="s">
        <v>118</v>
      </c>
      <c r="I31" t="s">
        <v>119</v>
      </c>
      <c r="J31" s="66"/>
      <c r="K31" s="59"/>
    </row>
    <row r="32" spans="1:27" x14ac:dyDescent="0.3">
      <c r="A32" s="88" t="s">
        <v>33</v>
      </c>
      <c r="B32" s="84">
        <f>ROUND(C31*0.9,4)</f>
        <v>3.609</v>
      </c>
      <c r="C32" s="274"/>
      <c r="D32" s="275"/>
      <c r="E32" s="83">
        <f>B32/9</f>
        <v>0.40100000000000002</v>
      </c>
      <c r="F32" s="89"/>
      <c r="G32" s="89"/>
      <c r="H32" t="s">
        <v>113</v>
      </c>
      <c r="I32" t="s">
        <v>117</v>
      </c>
      <c r="J32" s="66"/>
      <c r="K32" s="59"/>
    </row>
    <row r="33" spans="1:15" x14ac:dyDescent="0.3">
      <c r="A33" s="90" t="s">
        <v>34</v>
      </c>
      <c r="B33" s="35">
        <f>B32/9</f>
        <v>0.40100000000000002</v>
      </c>
      <c r="C33" s="276"/>
      <c r="D33" s="277"/>
      <c r="E33" s="33"/>
      <c r="F33" s="33"/>
      <c r="G33" s="33"/>
      <c r="H33" t="s">
        <v>113</v>
      </c>
      <c r="I33" t="s">
        <v>114</v>
      </c>
      <c r="J33" s="66"/>
      <c r="K33" s="59"/>
    </row>
    <row r="34" spans="1:15" x14ac:dyDescent="0.3">
      <c r="H34" t="s">
        <v>111</v>
      </c>
      <c r="I34" t="s">
        <v>112</v>
      </c>
      <c r="J34" s="66"/>
      <c r="K34" s="59"/>
    </row>
    <row r="35" spans="1:15" x14ac:dyDescent="0.3">
      <c r="A35" s="231" t="s">
        <v>54</v>
      </c>
      <c r="B35" s="278" t="str">
        <f>"Au 1er Avril " &amp; ANNEE_EN_COURS</f>
        <v>Au 1er Avril 2023</v>
      </c>
      <c r="C35" s="279"/>
      <c r="H35" t="s">
        <v>115</v>
      </c>
      <c r="I35" t="s">
        <v>116</v>
      </c>
      <c r="J35" s="66"/>
      <c r="K35" s="59"/>
    </row>
    <row r="36" spans="1:15" x14ac:dyDescent="0.3">
      <c r="A36" s="232"/>
      <c r="B36" s="280"/>
      <c r="C36" s="281"/>
      <c r="E36" s="63"/>
      <c r="J36" s="66"/>
      <c r="K36" s="30"/>
    </row>
    <row r="37" spans="1:15" x14ac:dyDescent="0.3">
      <c r="A37" s="60" t="s">
        <v>54</v>
      </c>
      <c r="B37" s="234">
        <f>(D14+D18+D19+D20+D21)+(((D24+D25)*98.25)/100)</f>
        <v>0.23180249999999999</v>
      </c>
      <c r="C37" s="235"/>
      <c r="H37" s="257"/>
      <c r="I37" s="257"/>
      <c r="J37" s="30"/>
      <c r="K37" s="89"/>
    </row>
    <row r="38" spans="1:15" x14ac:dyDescent="0.3">
      <c r="A38" s="54" t="s">
        <v>52</v>
      </c>
      <c r="B38" s="270">
        <f>1-B37</f>
        <v>0.76819749999999998</v>
      </c>
      <c r="C38" s="271"/>
      <c r="H38" s="86"/>
      <c r="I38" s="86"/>
      <c r="J38" s="59"/>
      <c r="K38" s="89"/>
    </row>
    <row r="39" spans="1:15" x14ac:dyDescent="0.3">
      <c r="H39" s="66"/>
      <c r="I39" s="59"/>
      <c r="J39" s="59"/>
      <c r="K39" s="89"/>
    </row>
    <row r="40" spans="1:15" x14ac:dyDescent="0.3">
      <c r="H40" s="66"/>
      <c r="I40" s="59"/>
      <c r="J40" s="59"/>
      <c r="K40" s="89"/>
    </row>
    <row r="41" spans="1:15" x14ac:dyDescent="0.3">
      <c r="A41" t="s">
        <v>183</v>
      </c>
      <c r="H41" s="66"/>
      <c r="I41" s="59"/>
      <c r="J41" s="59"/>
      <c r="K41" s="89"/>
    </row>
    <row r="42" spans="1:15" x14ac:dyDescent="0.3">
      <c r="A42" t="s">
        <v>184</v>
      </c>
      <c r="B42">
        <v>11.27</v>
      </c>
      <c r="H42" s="66"/>
      <c r="I42" s="59"/>
      <c r="J42" s="59"/>
      <c r="K42" s="89"/>
    </row>
    <row r="43" spans="1:15" x14ac:dyDescent="0.3">
      <c r="A43" s="214" t="str">
        <f>"Copyright " &amp; ANNEE_EN_COURS &amp; " - Reproduction interdite - Tous droits réservés à UNSA-PROASSMAT"</f>
        <v>Copyright 2023 - Reproduction interdite - Tous droits réservés à UNSA-PROASSMAT</v>
      </c>
      <c r="B43" s="214"/>
      <c r="C43" s="214"/>
      <c r="D43" s="214"/>
      <c r="E43" s="214"/>
      <c r="F43" s="214"/>
      <c r="G43" s="214"/>
      <c r="H43" s="66"/>
      <c r="I43" s="59"/>
      <c r="J43" s="59"/>
      <c r="L43" s="214"/>
      <c r="M43" s="214"/>
      <c r="N43" s="214"/>
      <c r="O43" s="214"/>
    </row>
    <row r="44" spans="1:15" x14ac:dyDescent="0.3">
      <c r="H44" s="66"/>
      <c r="I44" s="59"/>
    </row>
    <row r="45" spans="1:15" x14ac:dyDescent="0.3">
      <c r="H45" s="66"/>
      <c r="I45" s="59"/>
      <c r="J45" s="33"/>
    </row>
    <row r="46" spans="1:15" x14ac:dyDescent="0.3">
      <c r="A46" t="s">
        <v>90</v>
      </c>
      <c r="H46" s="66"/>
      <c r="I46" s="59"/>
      <c r="J46" s="30"/>
    </row>
    <row r="47" spans="1:15" ht="15" customHeight="1" thickBot="1" x14ac:dyDescent="0.35">
      <c r="H47" s="66"/>
      <c r="I47" s="59"/>
      <c r="J47" s="65"/>
    </row>
    <row r="48" spans="1:15" x14ac:dyDescent="0.3">
      <c r="A48" s="239" t="str">
        <f>"01/06/" &amp; ANNEE_EN_COURS-1&amp;" au"</f>
        <v>01/06/2022 au</v>
      </c>
      <c r="B48" s="240"/>
      <c r="H48" s="66"/>
      <c r="I48" s="59"/>
      <c r="J48" s="65"/>
    </row>
    <row r="49" spans="1:11" x14ac:dyDescent="0.3">
      <c r="A49" s="241" t="str">
        <f>"31/05/" &amp; ANNEE_EN_COURS &amp; " (N)"</f>
        <v>31/05/2023 (N)</v>
      </c>
      <c r="B49" s="242"/>
      <c r="H49" s="66"/>
      <c r="I49" s="59"/>
      <c r="J49" s="65"/>
    </row>
    <row r="50" spans="1:11" x14ac:dyDescent="0.3">
      <c r="A50" s="207"/>
      <c r="B50" s="207"/>
      <c r="H50" s="66"/>
      <c r="I50" s="59"/>
      <c r="J50" s="33"/>
    </row>
    <row r="51" spans="1:11" x14ac:dyDescent="0.3">
      <c r="A51" s="236" t="str">
        <f>"01/06/" &amp; ANNEE_EN_COURS-2 &amp; " au"</f>
        <v>01/06/2021 au</v>
      </c>
      <c r="B51" s="237"/>
      <c r="H51" s="66"/>
      <c r="I51" s="59"/>
    </row>
    <row r="52" spans="1:11" x14ac:dyDescent="0.3">
      <c r="A52" s="245" t="str">
        <f>"31/05/" &amp; ANNEE_EN_COURS-1 &amp; " (N-1)"</f>
        <v>31/05/2022 (N-1)</v>
      </c>
      <c r="B52" s="246"/>
      <c r="H52" s="30"/>
      <c r="I52" s="30"/>
    </row>
    <row r="53" spans="1:11" x14ac:dyDescent="0.3">
      <c r="A53" s="208"/>
      <c r="B53" s="208"/>
      <c r="H53" s="59"/>
      <c r="I53" s="89"/>
    </row>
    <row r="54" spans="1:11" x14ac:dyDescent="0.3">
      <c r="A54" s="208"/>
      <c r="B54" s="208"/>
      <c r="F54" s="282"/>
      <c r="G54" s="282"/>
      <c r="H54" s="59"/>
      <c r="I54" s="89"/>
    </row>
    <row r="55" spans="1:11" x14ac:dyDescent="0.3">
      <c r="A55" s="208" t="s">
        <v>106</v>
      </c>
      <c r="B55" s="208"/>
      <c r="F55" s="282"/>
      <c r="G55" s="282"/>
      <c r="H55" s="59"/>
      <c r="I55" s="89"/>
    </row>
    <row r="56" spans="1:11" ht="15" thickBot="1" x14ac:dyDescent="0.35">
      <c r="A56" s="208"/>
      <c r="B56" s="208"/>
      <c r="F56" s="233"/>
      <c r="G56" s="233"/>
      <c r="K56" s="214"/>
    </row>
    <row r="57" spans="1:11" x14ac:dyDescent="0.3">
      <c r="A57" s="243" t="str">
        <f>"01/06/" &amp; ANNEE_EN_COURS &amp; " au"</f>
        <v>01/06/2023 au</v>
      </c>
      <c r="B57" s="244"/>
      <c r="F57" s="233"/>
      <c r="G57" s="233"/>
      <c r="H57" s="33"/>
      <c r="I57" s="33"/>
      <c r="J57" s="214"/>
    </row>
    <row r="58" spans="1:11" x14ac:dyDescent="0.3">
      <c r="A58" s="247" t="str">
        <f>"31/05/" &amp; ANNEE_EN_COURS+1 &amp; " (N)"</f>
        <v>31/05/2024 (N)</v>
      </c>
      <c r="B58" s="248"/>
      <c r="F58" s="233"/>
      <c r="G58" s="233"/>
      <c r="H58" s="238"/>
      <c r="I58" s="238"/>
    </row>
    <row r="59" spans="1:11" ht="15" thickBot="1" x14ac:dyDescent="0.35">
      <c r="A59" s="207"/>
      <c r="B59" s="207"/>
      <c r="F59" s="233"/>
      <c r="G59" s="233"/>
      <c r="H59" s="238"/>
      <c r="I59" s="238"/>
    </row>
    <row r="60" spans="1:11" x14ac:dyDescent="0.3">
      <c r="A60" s="239" t="str">
        <f>"01/06/" &amp; ANNEE_EN_COURS-1 &amp; " au"</f>
        <v>01/06/2022 au</v>
      </c>
      <c r="B60" s="240"/>
      <c r="F60" s="233"/>
      <c r="G60" s="233"/>
      <c r="H60" s="89"/>
      <c r="I60" s="89"/>
    </row>
    <row r="61" spans="1:11" x14ac:dyDescent="0.3">
      <c r="A61" s="241" t="str">
        <f>"31/05/" &amp; ANNEE_EN_COURS &amp; " (N-1)"</f>
        <v>31/05/2023 (N-1)</v>
      </c>
      <c r="B61" s="242"/>
      <c r="F61" s="86"/>
      <c r="G61" s="86"/>
      <c r="H61" s="89"/>
      <c r="I61" s="89"/>
    </row>
    <row r="62" spans="1:11" x14ac:dyDescent="0.3">
      <c r="F62" s="64"/>
      <c r="G62" s="64"/>
      <c r="H62" s="33"/>
      <c r="I62" s="33"/>
    </row>
    <row r="64" spans="1:11" ht="270" x14ac:dyDescent="0.35">
      <c r="A64" s="228" t="s">
        <v>153</v>
      </c>
    </row>
    <row r="69" spans="8:9" x14ac:dyDescent="0.3">
      <c r="H69" s="214"/>
      <c r="I69" s="214"/>
    </row>
    <row r="80" spans="8:9" x14ac:dyDescent="0.3">
      <c r="H80" s="233"/>
      <c r="I80" s="233"/>
    </row>
    <row r="81" spans="8:9" x14ac:dyDescent="0.3">
      <c r="H81" s="233"/>
      <c r="I81" s="233"/>
    </row>
    <row r="82" spans="8:9" x14ac:dyDescent="0.3">
      <c r="H82" s="233"/>
      <c r="I82" s="233"/>
    </row>
    <row r="83" spans="8:9" x14ac:dyDescent="0.3">
      <c r="H83" s="233"/>
      <c r="I83" s="233"/>
    </row>
    <row r="84" spans="8:9" x14ac:dyDescent="0.3">
      <c r="H84" s="233"/>
      <c r="I84" s="233"/>
    </row>
    <row r="85" spans="8:9" x14ac:dyDescent="0.3">
      <c r="H85" s="233"/>
      <c r="I85" s="233"/>
    </row>
    <row r="86" spans="8:9" x14ac:dyDescent="0.3">
      <c r="H86" s="233"/>
      <c r="I86" s="233"/>
    </row>
    <row r="87" spans="8:9" x14ac:dyDescent="0.3">
      <c r="H87" s="86"/>
      <c r="I87" s="86"/>
    </row>
    <row r="88" spans="8:9" x14ac:dyDescent="0.3">
      <c r="H88" s="64"/>
      <c r="I88" s="64"/>
    </row>
  </sheetData>
  <sheetProtection formatColumns="0"/>
  <mergeCells count="51">
    <mergeCell ref="H85:I85"/>
    <mergeCell ref="H37:I37"/>
    <mergeCell ref="C29:D30"/>
    <mergeCell ref="B38:C38"/>
    <mergeCell ref="B29:B30"/>
    <mergeCell ref="H81:I81"/>
    <mergeCell ref="C31:D33"/>
    <mergeCell ref="F56:G56"/>
    <mergeCell ref="H83:I83"/>
    <mergeCell ref="B35:C36"/>
    <mergeCell ref="F59:G59"/>
    <mergeCell ref="F54:G54"/>
    <mergeCell ref="F55:G55"/>
    <mergeCell ref="F58:G58"/>
    <mergeCell ref="F57:G57"/>
    <mergeCell ref="Z11:AA11"/>
    <mergeCell ref="L11:M11"/>
    <mergeCell ref="N11:O11"/>
    <mergeCell ref="R11:S11"/>
    <mergeCell ref="T11:U11"/>
    <mergeCell ref="V11:W11"/>
    <mergeCell ref="X11:Y11"/>
    <mergeCell ref="P11:Q11"/>
    <mergeCell ref="O8:P9"/>
    <mergeCell ref="F28:G28"/>
    <mergeCell ref="F29:G30"/>
    <mergeCell ref="D8:E9"/>
    <mergeCell ref="L8:N9"/>
    <mergeCell ref="F11:G11"/>
    <mergeCell ref="E29:E30"/>
    <mergeCell ref="A10:E10"/>
    <mergeCell ref="A14:C14"/>
    <mergeCell ref="A29:A30"/>
    <mergeCell ref="A8:C9"/>
    <mergeCell ref="D11:E11"/>
    <mergeCell ref="A35:A36"/>
    <mergeCell ref="H86:I86"/>
    <mergeCell ref="B37:C37"/>
    <mergeCell ref="A51:B51"/>
    <mergeCell ref="H82:I82"/>
    <mergeCell ref="H58:I59"/>
    <mergeCell ref="A48:B48"/>
    <mergeCell ref="H80:I80"/>
    <mergeCell ref="F60:G60"/>
    <mergeCell ref="H84:I84"/>
    <mergeCell ref="A61:B61"/>
    <mergeCell ref="A57:B57"/>
    <mergeCell ref="A60:B60"/>
    <mergeCell ref="A49:B49"/>
    <mergeCell ref="A52:B52"/>
    <mergeCell ref="A58:B58"/>
  </mergeCells>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A87"/>
  <sheetViews>
    <sheetView showGridLines="0" tabSelected="1" topLeftCell="A39" zoomScaleNormal="100" workbookViewId="0">
      <selection activeCell="F53" sqref="F53"/>
    </sheetView>
  </sheetViews>
  <sheetFormatPr baseColWidth="10" defaultColWidth="0" defaultRowHeight="0" customHeight="1" zeroHeight="1" x14ac:dyDescent="0.25"/>
  <cols>
    <col min="1" max="1" width="0.88671875" style="38" customWidth="1"/>
    <col min="2" max="2" width="11.44140625" style="38" customWidth="1"/>
    <col min="3" max="5" width="8.88671875" style="38" customWidth="1"/>
    <col min="6" max="6" width="17.33203125" style="38" customWidth="1"/>
    <col min="7" max="7" width="10.109375" style="38" customWidth="1"/>
    <col min="8" max="8" width="10.6640625" style="38" customWidth="1"/>
    <col min="9" max="9" width="9.44140625" style="38" customWidth="1"/>
    <col min="10" max="10" width="8.88671875" style="38" customWidth="1"/>
    <col min="11" max="11" width="12.109375" style="38" customWidth="1"/>
    <col min="12" max="12" width="6.5546875" style="38" customWidth="1"/>
    <col min="13" max="15" width="7.33203125" style="38" customWidth="1"/>
    <col min="16" max="16" width="8.33203125" style="38" customWidth="1"/>
    <col min="17" max="17" width="11.44140625" style="41" hidden="1" customWidth="1"/>
    <col min="18" max="18" width="50.109375" style="38" customWidth="1"/>
    <col min="19" max="19" width="8.6640625" style="102" customWidth="1"/>
    <col min="20" max="20" width="13.5546875" style="102" customWidth="1"/>
    <col min="21" max="21" width="11.44140625" style="102" hidden="1" customWidth="1"/>
    <col min="22" max="16384" width="11.44140625" style="38" hidden="1"/>
  </cols>
  <sheetData>
    <row r="1" spans="2:27" ht="40.5" customHeight="1" x14ac:dyDescent="0.3">
      <c r="B1" s="204" t="str">
        <f>Données!D1</f>
        <v>UNSA-PROASSMAT</v>
      </c>
      <c r="C1" s="74"/>
      <c r="D1" s="305" t="s">
        <v>0</v>
      </c>
      <c r="E1" s="305"/>
      <c r="F1" s="305"/>
      <c r="G1" s="305"/>
      <c r="H1" s="305"/>
      <c r="I1" s="305"/>
      <c r="J1" s="305"/>
      <c r="K1" s="304">
        <v>44927</v>
      </c>
      <c r="L1" s="304"/>
      <c r="M1" s="304"/>
      <c r="N1" s="304"/>
      <c r="O1" s="283">
        <f>YEAR(K1)</f>
        <v>2023</v>
      </c>
      <c r="P1" s="284"/>
    </row>
    <row r="2" spans="2:27" ht="13.5" customHeight="1" x14ac:dyDescent="0.3">
      <c r="B2" s="330" t="s">
        <v>1</v>
      </c>
      <c r="C2" s="331"/>
      <c r="D2" s="331"/>
      <c r="E2" s="331"/>
      <c r="F2" s="331"/>
      <c r="G2" s="331"/>
      <c r="H2" s="332"/>
      <c r="I2" s="331" t="s">
        <v>2</v>
      </c>
      <c r="J2" s="331"/>
      <c r="K2" s="331"/>
      <c r="L2" s="331"/>
      <c r="M2" s="331"/>
      <c r="N2" s="331"/>
      <c r="O2" s="331"/>
      <c r="P2" s="332"/>
      <c r="R2" s="434" t="s">
        <v>67</v>
      </c>
      <c r="S2" s="435"/>
    </row>
    <row r="3" spans="2:27" ht="13.5" customHeight="1" x14ac:dyDescent="0.25">
      <c r="B3" s="291" t="s">
        <v>138</v>
      </c>
      <c r="C3" s="292"/>
      <c r="D3" s="310"/>
      <c r="E3" s="310"/>
      <c r="F3" s="310"/>
      <c r="G3" s="310"/>
      <c r="H3" s="311"/>
      <c r="I3" s="292" t="s">
        <v>138</v>
      </c>
      <c r="J3" s="292"/>
      <c r="K3" s="333"/>
      <c r="L3" s="333"/>
      <c r="M3" s="333"/>
      <c r="N3" s="333"/>
      <c r="O3" s="333"/>
      <c r="P3" s="334"/>
      <c r="R3" s="436" t="s">
        <v>91</v>
      </c>
      <c r="S3" s="438" t="s">
        <v>65</v>
      </c>
      <c r="AA3" s="38" t="s">
        <v>66</v>
      </c>
    </row>
    <row r="4" spans="2:27" ht="13.5" customHeight="1" x14ac:dyDescent="0.25">
      <c r="B4" s="291" t="s">
        <v>139</v>
      </c>
      <c r="C4" s="292"/>
      <c r="D4" s="310"/>
      <c r="E4" s="310"/>
      <c r="F4" s="310"/>
      <c r="G4" s="310"/>
      <c r="H4" s="311"/>
      <c r="I4" s="289" t="s">
        <v>139</v>
      </c>
      <c r="J4" s="289"/>
      <c r="K4" s="327"/>
      <c r="L4" s="327"/>
      <c r="M4" s="327"/>
      <c r="N4" s="327"/>
      <c r="O4" s="327"/>
      <c r="P4" s="328"/>
      <c r="R4" s="437"/>
      <c r="S4" s="439"/>
      <c r="AA4" s="38" t="s">
        <v>66</v>
      </c>
    </row>
    <row r="5" spans="2:27" ht="13.5" customHeight="1" x14ac:dyDescent="0.25">
      <c r="B5" s="306" t="s">
        <v>140</v>
      </c>
      <c r="C5" s="307"/>
      <c r="D5" s="308"/>
      <c r="E5" s="308"/>
      <c r="F5" s="308"/>
      <c r="G5" s="308"/>
      <c r="H5" s="309"/>
      <c r="I5" s="339" t="s">
        <v>140</v>
      </c>
      <c r="J5" s="339"/>
      <c r="K5" s="293"/>
      <c r="L5" s="293"/>
      <c r="M5" s="293"/>
      <c r="N5" s="293"/>
      <c r="O5" s="293"/>
      <c r="P5" s="294"/>
    </row>
    <row r="6" spans="2:27" ht="13.5" customHeight="1" x14ac:dyDescent="0.25">
      <c r="B6" s="329" t="s">
        <v>141</v>
      </c>
      <c r="C6" s="288"/>
      <c r="D6" s="320"/>
      <c r="E6" s="320"/>
      <c r="F6" s="320"/>
      <c r="G6" s="320"/>
      <c r="H6" s="321"/>
      <c r="I6" s="314" t="s">
        <v>141</v>
      </c>
      <c r="J6" s="314"/>
      <c r="K6" s="293"/>
      <c r="L6" s="293"/>
      <c r="M6" s="293"/>
      <c r="N6" s="293"/>
      <c r="O6" s="293"/>
      <c r="P6" s="294"/>
    </row>
    <row r="7" spans="2:27" ht="13.5" customHeight="1" x14ac:dyDescent="0.25">
      <c r="B7" s="329" t="s">
        <v>142</v>
      </c>
      <c r="C7" s="288"/>
      <c r="D7" s="308"/>
      <c r="E7" s="320"/>
      <c r="F7" s="320"/>
      <c r="G7" s="320"/>
      <c r="H7" s="321"/>
      <c r="I7" s="288" t="s">
        <v>144</v>
      </c>
      <c r="J7" s="288"/>
      <c r="K7" s="285"/>
      <c r="L7" s="285"/>
      <c r="M7" s="285"/>
      <c r="N7" s="285"/>
      <c r="O7" s="285"/>
      <c r="P7" s="286"/>
    </row>
    <row r="8" spans="2:27" ht="13.5" customHeight="1" x14ac:dyDescent="0.25">
      <c r="B8" s="313" t="s">
        <v>143</v>
      </c>
      <c r="C8" s="314"/>
      <c r="D8" s="318"/>
      <c r="E8" s="318"/>
      <c r="F8" s="318"/>
      <c r="G8" s="318"/>
      <c r="H8" s="319"/>
      <c r="I8" s="288" t="s">
        <v>145</v>
      </c>
      <c r="J8" s="288"/>
      <c r="K8" s="293"/>
      <c r="L8" s="293"/>
      <c r="M8" s="293"/>
      <c r="N8" s="293"/>
      <c r="O8" s="293"/>
      <c r="P8" s="294"/>
      <c r="T8" s="103"/>
      <c r="U8" s="104"/>
    </row>
    <row r="9" spans="2:27" ht="13.5" customHeight="1" x14ac:dyDescent="0.25">
      <c r="B9" s="338" t="s">
        <v>137</v>
      </c>
      <c r="C9" s="339"/>
      <c r="D9" s="339"/>
      <c r="E9" s="339"/>
      <c r="F9" s="339"/>
      <c r="G9" s="339"/>
      <c r="H9" s="340"/>
      <c r="I9" s="288" t="s">
        <v>146</v>
      </c>
      <c r="J9" s="288"/>
      <c r="K9" s="206"/>
      <c r="L9" s="345" t="s">
        <v>147</v>
      </c>
      <c r="M9" s="345"/>
      <c r="N9" s="410" t="s">
        <v>3</v>
      </c>
      <c r="O9" s="410"/>
      <c r="P9" s="411"/>
      <c r="S9" s="105"/>
      <c r="T9" s="103"/>
      <c r="U9" s="103"/>
    </row>
    <row r="10" spans="2:27" ht="13.5" customHeight="1" x14ac:dyDescent="0.25">
      <c r="B10" s="315" t="str">
        <f>"Service des URSSAF - Centre national  Pajemploi - 43013 Le PUY en VELAY cedex"&amp;"  -  code NAF 8891.A"</f>
        <v>Service des URSSAF - Centre national  Pajemploi - 43013 Le PUY en VELAY cedex  -  code NAF 8891.A</v>
      </c>
      <c r="C10" s="316"/>
      <c r="D10" s="316"/>
      <c r="E10" s="316"/>
      <c r="F10" s="316"/>
      <c r="G10" s="316"/>
      <c r="H10" s="317"/>
      <c r="I10" s="347" t="s">
        <v>4</v>
      </c>
      <c r="J10" s="347"/>
      <c r="K10" s="344" t="s">
        <v>78</v>
      </c>
      <c r="L10" s="344"/>
      <c r="M10" s="344"/>
      <c r="N10" s="87"/>
      <c r="O10" s="87"/>
      <c r="P10" s="1"/>
      <c r="S10" s="105"/>
      <c r="T10" s="103"/>
      <c r="U10" s="103"/>
    </row>
    <row r="11" spans="2:27" ht="13.5" customHeight="1" x14ac:dyDescent="0.25">
      <c r="B11" s="288"/>
      <c r="C11" s="288"/>
      <c r="D11" s="288"/>
      <c r="E11" s="288"/>
      <c r="F11" s="288"/>
      <c r="G11" s="288"/>
      <c r="H11" s="288"/>
      <c r="I11" s="288"/>
      <c r="J11" s="288"/>
      <c r="K11" s="288"/>
      <c r="L11" s="288"/>
      <c r="M11" s="288"/>
      <c r="N11" s="288"/>
      <c r="O11" s="288"/>
      <c r="P11" s="288"/>
      <c r="S11" s="105"/>
      <c r="T11" s="103"/>
      <c r="U11" s="103"/>
    </row>
    <row r="12" spans="2:27" ht="13.5" customHeight="1" x14ac:dyDescent="0.25">
      <c r="B12" s="335" t="s">
        <v>5</v>
      </c>
      <c r="C12" s="336"/>
      <c r="D12" s="336"/>
      <c r="E12" s="106"/>
      <c r="F12" s="337" t="s">
        <v>79</v>
      </c>
      <c r="G12" s="337"/>
      <c r="H12" s="337"/>
      <c r="I12" s="107"/>
      <c r="J12" s="336" t="s">
        <v>80</v>
      </c>
      <c r="K12" s="336"/>
      <c r="L12" s="336"/>
      <c r="M12" s="336"/>
      <c r="N12" s="93"/>
      <c r="O12" s="397">
        <f>ROUND(IF(I12&lt;45,(E12*I12)/12,(45*E12)/12),2)</f>
        <v>0</v>
      </c>
      <c r="P12" s="398"/>
      <c r="S12" s="105"/>
      <c r="T12" s="103"/>
      <c r="U12" s="103"/>
    </row>
    <row r="13" spans="2:27" ht="13.5" customHeight="1" x14ac:dyDescent="0.25">
      <c r="B13" s="75"/>
      <c r="C13" s="76"/>
      <c r="D13" s="76"/>
      <c r="E13" s="76"/>
      <c r="F13" s="287" t="s">
        <v>81</v>
      </c>
      <c r="G13" s="287"/>
      <c r="H13" s="287"/>
      <c r="I13" s="108"/>
      <c r="J13" s="287" t="s">
        <v>82</v>
      </c>
      <c r="K13" s="287"/>
      <c r="L13" s="322"/>
      <c r="M13" s="322"/>
      <c r="N13" s="89"/>
      <c r="O13" s="407">
        <f>ROUND(E12*I13/12,2)</f>
        <v>0</v>
      </c>
      <c r="P13" s="408"/>
      <c r="S13" s="105"/>
      <c r="T13" s="105"/>
      <c r="U13" s="103" t="s">
        <v>83</v>
      </c>
      <c r="V13" s="38" t="s">
        <v>84</v>
      </c>
    </row>
    <row r="14" spans="2:27" ht="13.5" customHeight="1" x14ac:dyDescent="0.25">
      <c r="B14" s="341" t="s">
        <v>6</v>
      </c>
      <c r="C14" s="342"/>
      <c r="D14" s="342"/>
      <c r="E14" s="342"/>
      <c r="F14" s="342"/>
      <c r="G14" s="342"/>
      <c r="H14" s="343"/>
      <c r="I14" s="109" t="s">
        <v>7</v>
      </c>
      <c r="J14" s="109" t="s">
        <v>8</v>
      </c>
      <c r="K14" s="109" t="s">
        <v>9</v>
      </c>
      <c r="L14" s="110" t="s">
        <v>10</v>
      </c>
      <c r="M14" s="111" t="s">
        <v>11</v>
      </c>
      <c r="N14" s="112" t="s">
        <v>12</v>
      </c>
      <c r="O14" s="113" t="s">
        <v>60</v>
      </c>
      <c r="P14" s="114" t="s">
        <v>61</v>
      </c>
    </row>
    <row r="15" spans="2:27" ht="13.5" customHeight="1" x14ac:dyDescent="0.25">
      <c r="B15" s="94" t="s">
        <v>13</v>
      </c>
      <c r="C15" s="92"/>
      <c r="D15" s="43"/>
      <c r="E15" s="43"/>
      <c r="F15" s="92"/>
      <c r="G15" s="92"/>
      <c r="H15" s="95"/>
      <c r="I15" s="42">
        <f>O12</f>
        <v>0</v>
      </c>
      <c r="J15" s="115"/>
      <c r="K15" s="39">
        <f>I15*J15</f>
        <v>0</v>
      </c>
      <c r="L15" s="116">
        <v>1</v>
      </c>
      <c r="M15" s="117"/>
      <c r="N15" s="118"/>
      <c r="O15" s="119"/>
      <c r="P15" s="120"/>
      <c r="S15" s="121"/>
      <c r="U15" s="102">
        <f t="shared" ref="U15:U45" si="0">SUM(M15:O15)</f>
        <v>0</v>
      </c>
      <c r="V15" s="38">
        <f>IF(U15&lt;8,U15,0)</f>
        <v>0</v>
      </c>
      <c r="W15" s="38">
        <f>IF(U15&gt;=8,1,0)</f>
        <v>0</v>
      </c>
    </row>
    <row r="16" spans="2:27" ht="13.5" customHeight="1" x14ac:dyDescent="0.25">
      <c r="B16" s="88" t="s">
        <v>14</v>
      </c>
      <c r="C16" s="89"/>
      <c r="D16" s="89"/>
      <c r="E16" s="89"/>
      <c r="F16" s="89"/>
      <c r="G16" s="89"/>
      <c r="H16" s="97"/>
      <c r="I16" s="42">
        <f>O13</f>
        <v>0</v>
      </c>
      <c r="J16" s="45">
        <f>J15</f>
        <v>0</v>
      </c>
      <c r="K16" s="46">
        <f>I16*J16</f>
        <v>0</v>
      </c>
      <c r="L16" s="122">
        <v>2</v>
      </c>
      <c r="M16" s="123"/>
      <c r="N16" s="124"/>
      <c r="O16" s="125"/>
      <c r="P16" s="120"/>
      <c r="S16" s="121"/>
      <c r="U16" s="102">
        <f t="shared" si="0"/>
        <v>0</v>
      </c>
      <c r="V16" s="38">
        <f t="shared" ref="V16:V45" si="1">IF(U16&lt;8,U16,0)</f>
        <v>0</v>
      </c>
      <c r="W16" s="38">
        <f t="shared" ref="W16:W45" si="2">IF(U16&gt;=8,1,0)</f>
        <v>0</v>
      </c>
    </row>
    <row r="17" spans="2:23" ht="13.5" customHeight="1" x14ac:dyDescent="0.25">
      <c r="B17" s="88" t="s">
        <v>15</v>
      </c>
      <c r="C17" s="89"/>
      <c r="D17" s="89"/>
      <c r="E17" s="89"/>
      <c r="F17" s="89"/>
      <c r="G17" s="126">
        <v>0.25</v>
      </c>
      <c r="H17" s="97"/>
      <c r="I17" s="127">
        <v>0</v>
      </c>
      <c r="J17" s="45">
        <f>J15*G17</f>
        <v>0</v>
      </c>
      <c r="K17" s="46">
        <f>I17*J17</f>
        <v>0</v>
      </c>
      <c r="L17" s="122">
        <v>3</v>
      </c>
      <c r="M17" s="128"/>
      <c r="N17" s="124"/>
      <c r="O17" s="129"/>
      <c r="P17" s="120"/>
      <c r="S17" s="121"/>
      <c r="U17" s="102">
        <f t="shared" si="0"/>
        <v>0</v>
      </c>
      <c r="V17" s="38">
        <f t="shared" si="1"/>
        <v>0</v>
      </c>
      <c r="W17" s="38">
        <f t="shared" si="2"/>
        <v>0</v>
      </c>
    </row>
    <row r="18" spans="2:23" ht="13.5" customHeight="1" x14ac:dyDescent="0.25">
      <c r="B18" s="88" t="s">
        <v>16</v>
      </c>
      <c r="C18" s="89"/>
      <c r="D18" s="89"/>
      <c r="E18" s="89"/>
      <c r="F18" s="62" t="s">
        <v>18</v>
      </c>
      <c r="G18" s="126"/>
      <c r="H18" s="97"/>
      <c r="I18" s="130">
        <v>0</v>
      </c>
      <c r="J18" s="45">
        <f>$J$15*(1+G18)</f>
        <v>0</v>
      </c>
      <c r="K18" s="46">
        <f>I18*J18</f>
        <v>0</v>
      </c>
      <c r="L18" s="122">
        <v>4</v>
      </c>
      <c r="M18" s="123"/>
      <c r="N18" s="124"/>
      <c r="O18" s="125"/>
      <c r="P18" s="120"/>
      <c r="S18" s="121"/>
      <c r="U18" s="102">
        <f t="shared" si="0"/>
        <v>0</v>
      </c>
      <c r="V18" s="38">
        <f t="shared" si="1"/>
        <v>0</v>
      </c>
      <c r="W18" s="38">
        <f t="shared" si="2"/>
        <v>0</v>
      </c>
    </row>
    <row r="19" spans="2:23" ht="13.5" customHeight="1" x14ac:dyDescent="0.25">
      <c r="B19" s="88" t="s">
        <v>17</v>
      </c>
      <c r="C19" s="89"/>
      <c r="D19" s="89"/>
      <c r="E19" s="89"/>
      <c r="F19" s="62" t="s">
        <v>18</v>
      </c>
      <c r="G19" s="126"/>
      <c r="H19" s="97"/>
      <c r="I19" s="127">
        <v>0</v>
      </c>
      <c r="J19" s="45">
        <f>$J$15*(1+G19)</f>
        <v>0</v>
      </c>
      <c r="K19" s="46">
        <f>I19*J19</f>
        <v>0</v>
      </c>
      <c r="L19" s="122">
        <v>5</v>
      </c>
      <c r="M19" s="123"/>
      <c r="N19" s="124"/>
      <c r="O19" s="125"/>
      <c r="P19" s="120"/>
      <c r="S19" s="121"/>
      <c r="U19" s="102">
        <f t="shared" si="0"/>
        <v>0</v>
      </c>
      <c r="V19" s="38">
        <f t="shared" si="1"/>
        <v>0</v>
      </c>
      <c r="W19" s="38">
        <f t="shared" si="2"/>
        <v>0</v>
      </c>
    </row>
    <row r="20" spans="2:23" ht="13.5" customHeight="1" x14ac:dyDescent="0.25">
      <c r="B20" s="88" t="s">
        <v>19</v>
      </c>
      <c r="C20" s="89"/>
      <c r="D20" s="89"/>
      <c r="E20" s="89"/>
      <c r="F20" s="89"/>
      <c r="G20" s="89"/>
      <c r="H20" s="97"/>
      <c r="I20" s="127">
        <v>0</v>
      </c>
      <c r="J20" s="115"/>
      <c r="K20" s="47">
        <f>-I20*J20</f>
        <v>0</v>
      </c>
      <c r="L20" s="122">
        <v>6</v>
      </c>
      <c r="M20" s="123"/>
      <c r="N20" s="124"/>
      <c r="O20" s="125"/>
      <c r="P20" s="120"/>
      <c r="S20" s="121"/>
      <c r="U20" s="102">
        <f t="shared" si="0"/>
        <v>0</v>
      </c>
      <c r="V20" s="38">
        <f t="shared" si="1"/>
        <v>0</v>
      </c>
      <c r="W20" s="38">
        <f t="shared" si="2"/>
        <v>0</v>
      </c>
    </row>
    <row r="21" spans="2:23" ht="13.5" customHeight="1" x14ac:dyDescent="0.25">
      <c r="B21" s="88" t="s">
        <v>20</v>
      </c>
      <c r="C21" s="89"/>
      <c r="D21" s="89"/>
      <c r="E21" s="89"/>
      <c r="F21" s="89"/>
      <c r="G21" s="89"/>
      <c r="H21" s="97"/>
      <c r="I21" s="127">
        <v>0</v>
      </c>
      <c r="J21" s="115"/>
      <c r="K21" s="47">
        <f>-I21*J21</f>
        <v>0</v>
      </c>
      <c r="L21" s="122">
        <v>7</v>
      </c>
      <c r="M21" s="123"/>
      <c r="N21" s="124"/>
      <c r="O21" s="125"/>
      <c r="P21" s="120"/>
      <c r="S21" s="121"/>
      <c r="U21" s="102">
        <f t="shared" si="0"/>
        <v>0</v>
      </c>
      <c r="V21" s="38">
        <f t="shared" si="1"/>
        <v>0</v>
      </c>
      <c r="W21" s="38">
        <f t="shared" si="2"/>
        <v>0</v>
      </c>
    </row>
    <row r="22" spans="2:23" ht="13.5" customHeight="1" x14ac:dyDescent="0.25">
      <c r="B22" s="329" t="s">
        <v>56</v>
      </c>
      <c r="C22" s="288"/>
      <c r="D22" s="288"/>
      <c r="E22" s="288"/>
      <c r="F22" s="288"/>
      <c r="G22" s="288"/>
      <c r="H22" s="346"/>
      <c r="I22" s="2"/>
      <c r="J22" s="40"/>
      <c r="K22" s="131"/>
      <c r="L22" s="122">
        <v>8</v>
      </c>
      <c r="M22" s="123"/>
      <c r="N22" s="132"/>
      <c r="O22" s="125"/>
      <c r="P22" s="120"/>
      <c r="S22" s="121"/>
      <c r="U22" s="102">
        <f t="shared" si="0"/>
        <v>0</v>
      </c>
      <c r="V22" s="38">
        <f t="shared" si="1"/>
        <v>0</v>
      </c>
      <c r="W22" s="38">
        <f t="shared" si="2"/>
        <v>0</v>
      </c>
    </row>
    <row r="23" spans="2:23" ht="13.5" customHeight="1" x14ac:dyDescent="0.25">
      <c r="B23" s="329" t="s">
        <v>21</v>
      </c>
      <c r="C23" s="288"/>
      <c r="D23" s="405"/>
      <c r="E23" s="405"/>
      <c r="F23" s="405"/>
      <c r="G23" s="405"/>
      <c r="H23" s="406"/>
      <c r="I23" s="3"/>
      <c r="J23" s="4"/>
      <c r="K23" s="131"/>
      <c r="L23" s="122">
        <v>9</v>
      </c>
      <c r="M23" s="123"/>
      <c r="N23" s="132"/>
      <c r="O23" s="125"/>
      <c r="P23" s="120"/>
      <c r="S23" s="121"/>
      <c r="U23" s="102">
        <f t="shared" si="0"/>
        <v>0</v>
      </c>
      <c r="V23" s="38">
        <f t="shared" si="1"/>
        <v>0</v>
      </c>
      <c r="W23" s="38">
        <f t="shared" si="2"/>
        <v>0</v>
      </c>
    </row>
    <row r="24" spans="2:23" ht="13.5" customHeight="1" x14ac:dyDescent="0.25">
      <c r="B24" s="329" t="s">
        <v>57</v>
      </c>
      <c r="C24" s="288"/>
      <c r="D24" s="288"/>
      <c r="E24" s="288"/>
      <c r="F24" s="288"/>
      <c r="G24" s="288"/>
      <c r="H24" s="346"/>
      <c r="I24" s="5"/>
      <c r="J24" s="40"/>
      <c r="K24" s="131"/>
      <c r="L24" s="122">
        <v>10</v>
      </c>
      <c r="M24" s="123"/>
      <c r="N24" s="132"/>
      <c r="O24" s="125"/>
      <c r="P24" s="120"/>
      <c r="S24" s="121"/>
      <c r="U24" s="102">
        <f t="shared" si="0"/>
        <v>0</v>
      </c>
      <c r="V24" s="38">
        <f t="shared" si="1"/>
        <v>0</v>
      </c>
      <c r="W24" s="38">
        <f t="shared" si="2"/>
        <v>0</v>
      </c>
    </row>
    <row r="25" spans="2:23" ht="13.5" customHeight="1" x14ac:dyDescent="0.25">
      <c r="B25" s="471" t="s">
        <v>22</v>
      </c>
      <c r="C25" s="347"/>
      <c r="D25" s="347"/>
      <c r="E25" s="347"/>
      <c r="F25" s="347"/>
      <c r="G25" s="347"/>
      <c r="H25" s="472"/>
      <c r="I25" s="133"/>
      <c r="J25" s="134">
        <v>0.1</v>
      </c>
      <c r="K25" s="6">
        <f>I25*J25</f>
        <v>0</v>
      </c>
      <c r="L25" s="122">
        <v>11</v>
      </c>
      <c r="M25" s="135"/>
      <c r="N25" s="132"/>
      <c r="O25" s="125"/>
      <c r="P25" s="120"/>
      <c r="S25" s="121"/>
      <c r="U25" s="102">
        <f t="shared" si="0"/>
        <v>0</v>
      </c>
      <c r="V25" s="38">
        <f t="shared" si="1"/>
        <v>0</v>
      </c>
      <c r="W25" s="38">
        <f t="shared" si="2"/>
        <v>0</v>
      </c>
    </row>
    <row r="26" spans="2:23" ht="21.75" customHeight="1" x14ac:dyDescent="0.25">
      <c r="B26" s="94"/>
      <c r="C26" s="89"/>
      <c r="D26" s="89"/>
      <c r="E26" s="89"/>
      <c r="F26" s="89"/>
      <c r="G26" s="89"/>
      <c r="H26" s="44"/>
      <c r="I26" s="312" t="s">
        <v>23</v>
      </c>
      <c r="J26" s="312"/>
      <c r="K26" s="136">
        <f>(SUM(K15:K25))</f>
        <v>0</v>
      </c>
      <c r="L26" s="122">
        <v>12</v>
      </c>
      <c r="M26" s="135"/>
      <c r="N26" s="132"/>
      <c r="O26" s="125"/>
      <c r="P26" s="120"/>
      <c r="S26" s="121"/>
      <c r="U26" s="102">
        <f t="shared" si="0"/>
        <v>0</v>
      </c>
      <c r="V26" s="38">
        <f t="shared" si="1"/>
        <v>0</v>
      </c>
      <c r="W26" s="38">
        <f t="shared" si="2"/>
        <v>0</v>
      </c>
    </row>
    <row r="27" spans="2:23" ht="13.5" customHeight="1" x14ac:dyDescent="0.25">
      <c r="B27" s="88"/>
      <c r="C27" s="137"/>
      <c r="D27" s="137"/>
      <c r="E27" s="137"/>
      <c r="F27" s="137"/>
      <c r="G27" s="137"/>
      <c r="H27" s="138" t="s">
        <v>25</v>
      </c>
      <c r="I27" s="138"/>
      <c r="J27" s="138" t="s">
        <v>26</v>
      </c>
      <c r="K27" s="138"/>
      <c r="L27" s="122">
        <v>13</v>
      </c>
      <c r="M27" s="135"/>
      <c r="N27" s="132"/>
      <c r="O27" s="125"/>
      <c r="P27" s="120"/>
      <c r="S27" s="121"/>
      <c r="U27" s="102">
        <f t="shared" si="0"/>
        <v>0</v>
      </c>
      <c r="V27" s="38">
        <f t="shared" si="1"/>
        <v>0</v>
      </c>
      <c r="W27" s="38">
        <f t="shared" si="2"/>
        <v>0</v>
      </c>
    </row>
    <row r="28" spans="2:23" ht="13.5" customHeight="1" x14ac:dyDescent="0.3">
      <c r="B28" s="330" t="s">
        <v>24</v>
      </c>
      <c r="C28" s="331"/>
      <c r="D28" s="331"/>
      <c r="E28" s="331"/>
      <c r="F28" s="331"/>
      <c r="G28" s="331"/>
      <c r="H28" s="399" t="s">
        <v>25</v>
      </c>
      <c r="I28" s="400"/>
      <c r="J28" s="401" t="s">
        <v>26</v>
      </c>
      <c r="K28" s="402"/>
      <c r="L28" s="122">
        <v>14</v>
      </c>
      <c r="M28" s="123"/>
      <c r="N28" s="132"/>
      <c r="O28" s="125"/>
      <c r="P28" s="120"/>
      <c r="Q28" s="139"/>
      <c r="S28" s="121"/>
      <c r="U28" s="102">
        <f t="shared" si="0"/>
        <v>0</v>
      </c>
      <c r="V28" s="38">
        <f t="shared" si="1"/>
        <v>0</v>
      </c>
      <c r="W28" s="38">
        <f t="shared" si="2"/>
        <v>0</v>
      </c>
    </row>
    <row r="29" spans="2:23" ht="13.5" customHeight="1" x14ac:dyDescent="0.3">
      <c r="B29" s="412" t="s">
        <v>27</v>
      </c>
      <c r="C29" s="412"/>
      <c r="D29" s="412"/>
      <c r="E29" s="412"/>
      <c r="F29" s="413"/>
      <c r="G29" s="140" t="s">
        <v>7</v>
      </c>
      <c r="H29" s="141" t="s">
        <v>8</v>
      </c>
      <c r="I29" s="142" t="s">
        <v>9</v>
      </c>
      <c r="J29" s="143" t="s">
        <v>8</v>
      </c>
      <c r="K29" s="144" t="s">
        <v>9</v>
      </c>
      <c r="L29" s="122">
        <v>15</v>
      </c>
      <c r="M29" s="123"/>
      <c r="N29" s="124"/>
      <c r="O29" s="125"/>
      <c r="P29" s="120"/>
      <c r="Q29" s="139"/>
      <c r="S29" s="121"/>
      <c r="U29" s="102">
        <f t="shared" si="0"/>
        <v>0</v>
      </c>
      <c r="V29" s="38">
        <f t="shared" si="1"/>
        <v>0</v>
      </c>
      <c r="W29" s="38">
        <f t="shared" si="2"/>
        <v>0</v>
      </c>
    </row>
    <row r="30" spans="2:23" ht="13.5" customHeight="1" x14ac:dyDescent="0.3">
      <c r="B30" s="21" t="str">
        <f>Données!A13</f>
        <v>Sécurité sociale (maladie, maternité, invalidité, dècès,</v>
      </c>
      <c r="C30" s="22"/>
      <c r="D30" s="22"/>
      <c r="E30" s="22"/>
      <c r="F30" s="95"/>
      <c r="G30" s="49">
        <f>K26</f>
        <v>0</v>
      </c>
      <c r="H30" s="50"/>
      <c r="I30" s="51"/>
      <c r="J30" s="69"/>
      <c r="K30" s="52">
        <f t="shared" ref="K30:K39" si="3">J30*G30</f>
        <v>0</v>
      </c>
      <c r="L30" s="122">
        <v>16</v>
      </c>
      <c r="M30" s="123"/>
      <c r="N30" s="124"/>
      <c r="O30" s="125"/>
      <c r="P30" s="120"/>
      <c r="Q30" s="139"/>
      <c r="S30" s="121"/>
      <c r="U30" s="102">
        <f t="shared" si="0"/>
        <v>0</v>
      </c>
      <c r="V30" s="38">
        <f t="shared" si="1"/>
        <v>0</v>
      </c>
      <c r="W30" s="38">
        <f t="shared" si="2"/>
        <v>0</v>
      </c>
    </row>
    <row r="31" spans="2:23" ht="13.5" customHeight="1" x14ac:dyDescent="0.3">
      <c r="B31" s="67" t="str">
        <f>Données!A14</f>
        <v>vieillesse, allocations familiales, accidents du travail</v>
      </c>
      <c r="C31" s="48"/>
      <c r="D31" s="48"/>
      <c r="E31" s="48"/>
      <c r="F31" s="97"/>
      <c r="G31" s="49">
        <f t="shared" ref="G31:G39" si="4">$K$26</f>
        <v>0</v>
      </c>
      <c r="H31" s="50">
        <f>Données!D14</f>
        <v>8.5999999999999993E-2</v>
      </c>
      <c r="I31" s="51">
        <f>G31*H31</f>
        <v>0</v>
      </c>
      <c r="J31" s="69">
        <f>Données!E14</f>
        <v>0.29649999999999999</v>
      </c>
      <c r="K31" s="52">
        <f t="shared" si="3"/>
        <v>0</v>
      </c>
      <c r="L31" s="122">
        <v>17</v>
      </c>
      <c r="M31" s="123"/>
      <c r="N31" s="124"/>
      <c r="O31" s="125"/>
      <c r="P31" s="120"/>
      <c r="Q31" s="139"/>
      <c r="S31" s="121"/>
      <c r="U31" s="102">
        <f t="shared" si="0"/>
        <v>0</v>
      </c>
      <c r="V31" s="38">
        <f t="shared" si="1"/>
        <v>0</v>
      </c>
      <c r="W31" s="38">
        <f t="shared" si="2"/>
        <v>0</v>
      </c>
    </row>
    <row r="32" spans="2:23" ht="13.5" customHeight="1" x14ac:dyDescent="0.3">
      <c r="B32" s="67" t="str">
        <f>Données!A15</f>
        <v>FNAL  Fond national d'aide au logement</v>
      </c>
      <c r="C32" s="48"/>
      <c r="D32" s="48"/>
      <c r="E32" s="48"/>
      <c r="F32" s="97"/>
      <c r="G32" s="49">
        <f t="shared" si="4"/>
        <v>0</v>
      </c>
      <c r="H32" s="50"/>
      <c r="I32" s="51"/>
      <c r="J32" s="69">
        <f>Données!E15</f>
        <v>1E-3</v>
      </c>
      <c r="K32" s="52">
        <f t="shared" si="3"/>
        <v>0</v>
      </c>
      <c r="L32" s="122">
        <v>18</v>
      </c>
      <c r="M32" s="123"/>
      <c r="N32" s="124"/>
      <c r="O32" s="125"/>
      <c r="P32" s="120"/>
      <c r="Q32" s="145"/>
      <c r="S32" s="121"/>
      <c r="U32" s="102">
        <f t="shared" si="0"/>
        <v>0</v>
      </c>
      <c r="V32" s="38">
        <f t="shared" si="1"/>
        <v>0</v>
      </c>
      <c r="W32" s="38">
        <f t="shared" si="2"/>
        <v>0</v>
      </c>
    </row>
    <row r="33" spans="2:23" ht="13.5" customHeight="1" x14ac:dyDescent="0.3">
      <c r="B33" s="67" t="str">
        <f>Données!A16</f>
        <v>Contribution Solidarité Autonomie</v>
      </c>
      <c r="C33" s="48"/>
      <c r="D33" s="48"/>
      <c r="E33" s="48"/>
      <c r="F33" s="97"/>
      <c r="G33" s="49">
        <f t="shared" si="4"/>
        <v>0</v>
      </c>
      <c r="H33" s="50"/>
      <c r="I33" s="51"/>
      <c r="J33" s="69">
        <f>Données!E16</f>
        <v>3.0000000000000001E-3</v>
      </c>
      <c r="K33" s="52">
        <f t="shared" si="3"/>
        <v>0</v>
      </c>
      <c r="L33" s="122">
        <v>19</v>
      </c>
      <c r="M33" s="123"/>
      <c r="N33" s="124"/>
      <c r="O33" s="125"/>
      <c r="P33" s="120"/>
      <c r="Q33" s="145"/>
      <c r="S33" s="121"/>
      <c r="U33" s="102">
        <f t="shared" si="0"/>
        <v>0</v>
      </c>
      <c r="V33" s="38">
        <f t="shared" si="1"/>
        <v>0</v>
      </c>
      <c r="W33" s="38">
        <f t="shared" si="2"/>
        <v>0</v>
      </c>
    </row>
    <row r="34" spans="2:23" ht="13.5" customHeight="1" x14ac:dyDescent="0.3">
      <c r="B34" s="67" t="str">
        <f>Données!A17</f>
        <v>Formation professionnelle</v>
      </c>
      <c r="C34" s="48"/>
      <c r="D34" s="48"/>
      <c r="E34" s="48"/>
      <c r="F34" s="97"/>
      <c r="G34" s="49">
        <f t="shared" si="4"/>
        <v>0</v>
      </c>
      <c r="H34" s="50"/>
      <c r="I34" s="51"/>
      <c r="J34" s="69">
        <f>Données!E17</f>
        <v>5.4999999999999997E-3</v>
      </c>
      <c r="K34" s="52">
        <f t="shared" si="3"/>
        <v>0</v>
      </c>
      <c r="L34" s="122">
        <v>20</v>
      </c>
      <c r="M34" s="123"/>
      <c r="N34" s="124"/>
      <c r="O34" s="125"/>
      <c r="P34" s="120"/>
      <c r="Q34" s="145"/>
      <c r="R34" s="146"/>
      <c r="S34" s="121"/>
      <c r="U34" s="102">
        <f t="shared" si="0"/>
        <v>0</v>
      </c>
      <c r="V34" s="38">
        <f t="shared" si="1"/>
        <v>0</v>
      </c>
      <c r="W34" s="38">
        <f t="shared" si="2"/>
        <v>0</v>
      </c>
    </row>
    <row r="35" spans="2:23" ht="13.5" customHeight="1" x14ac:dyDescent="0.3">
      <c r="B35" s="67" t="str">
        <f>Données!A18</f>
        <v>Retraite complémentaire + CEG (contribution d'équilibre temporaire)</v>
      </c>
      <c r="C35" s="48"/>
      <c r="D35" s="48"/>
      <c r="E35" s="48"/>
      <c r="F35" s="97"/>
      <c r="G35" s="49">
        <f t="shared" si="4"/>
        <v>0</v>
      </c>
      <c r="H35" s="50">
        <f>Données!D18</f>
        <v>4.0099999999999997E-2</v>
      </c>
      <c r="I35" s="51">
        <f>G35*H35</f>
        <v>0</v>
      </c>
      <c r="J35" s="69">
        <f>Données!E18</f>
        <v>6.0100000000000001E-2</v>
      </c>
      <c r="K35" s="52">
        <f t="shared" si="3"/>
        <v>0</v>
      </c>
      <c r="L35" s="122">
        <v>21</v>
      </c>
      <c r="M35" s="123"/>
      <c r="N35" s="124"/>
      <c r="O35" s="125"/>
      <c r="P35" s="120"/>
      <c r="Q35" s="139"/>
      <c r="S35" s="121"/>
      <c r="U35" s="102">
        <f t="shared" si="0"/>
        <v>0</v>
      </c>
      <c r="V35" s="38">
        <f t="shared" si="1"/>
        <v>0</v>
      </c>
      <c r="W35" s="38">
        <f t="shared" si="2"/>
        <v>0</v>
      </c>
    </row>
    <row r="36" spans="2:23" ht="13.5" customHeight="1" x14ac:dyDescent="0.3">
      <c r="B36" s="67" t="str">
        <f>Données!A19</f>
        <v>Prévoyance</v>
      </c>
      <c r="C36" s="48"/>
      <c r="D36" s="48"/>
      <c r="E36" s="48"/>
      <c r="F36" s="97"/>
      <c r="G36" s="49">
        <f t="shared" si="4"/>
        <v>0</v>
      </c>
      <c r="H36" s="50">
        <f>Données!D19</f>
        <v>1.04E-2</v>
      </c>
      <c r="I36" s="51">
        <f>G36*H36</f>
        <v>0</v>
      </c>
      <c r="J36" s="69">
        <f>Données!E19</f>
        <v>1.55E-2</v>
      </c>
      <c r="K36" s="52">
        <f t="shared" si="3"/>
        <v>0</v>
      </c>
      <c r="L36" s="122">
        <v>22</v>
      </c>
      <c r="M36" s="135"/>
      <c r="N36" s="124"/>
      <c r="O36" s="125"/>
      <c r="P36" s="120"/>
      <c r="Q36" s="139"/>
      <c r="S36" s="121"/>
      <c r="U36" s="102">
        <f t="shared" si="0"/>
        <v>0</v>
      </c>
      <c r="V36" s="38">
        <f t="shared" si="1"/>
        <v>0</v>
      </c>
      <c r="W36" s="38">
        <f t="shared" si="2"/>
        <v>0</v>
      </c>
    </row>
    <row r="37" spans="2:23" ht="13.5" customHeight="1" x14ac:dyDescent="0.3">
      <c r="B37" s="301" t="s">
        <v>105</v>
      </c>
      <c r="C37" s="302"/>
      <c r="D37" s="302"/>
      <c r="E37" s="302"/>
      <c r="F37" s="303"/>
      <c r="G37" s="49">
        <f>SUM(K16:K19)</f>
        <v>0</v>
      </c>
      <c r="H37" s="50">
        <v>0.11310000000000001</v>
      </c>
      <c r="I37" s="51">
        <f>-G37*H37</f>
        <v>0</v>
      </c>
      <c r="J37" s="69"/>
      <c r="K37" s="52">
        <f t="shared" si="3"/>
        <v>0</v>
      </c>
      <c r="L37" s="122">
        <v>23</v>
      </c>
      <c r="M37" s="135"/>
      <c r="N37" s="124"/>
      <c r="O37" s="125"/>
      <c r="P37" s="120"/>
      <c r="Q37" s="139"/>
      <c r="S37" s="121"/>
      <c r="U37" s="102">
        <f t="shared" si="0"/>
        <v>0</v>
      </c>
      <c r="V37" s="38">
        <f t="shared" si="1"/>
        <v>0</v>
      </c>
      <c r="W37" s="38">
        <f t="shared" si="2"/>
        <v>0</v>
      </c>
    </row>
    <row r="38" spans="2:23" ht="13.5" customHeight="1" x14ac:dyDescent="0.3">
      <c r="B38" s="67" t="str">
        <f>Données!A21</f>
        <v>Assurance chômage</v>
      </c>
      <c r="C38" s="48"/>
      <c r="D38" s="48"/>
      <c r="E38" s="48"/>
      <c r="F38" s="97"/>
      <c r="G38" s="49">
        <f t="shared" si="4"/>
        <v>0</v>
      </c>
      <c r="H38" s="50">
        <f>Données!D21</f>
        <v>0</v>
      </c>
      <c r="I38" s="51">
        <f>G38*H38</f>
        <v>0</v>
      </c>
      <c r="J38" s="69">
        <f>Données!E21</f>
        <v>4.0500000000000001E-2</v>
      </c>
      <c r="K38" s="52">
        <f t="shared" si="3"/>
        <v>0</v>
      </c>
      <c r="L38" s="122">
        <v>24</v>
      </c>
      <c r="M38" s="135"/>
      <c r="N38" s="124"/>
      <c r="O38" s="125"/>
      <c r="P38" s="120"/>
      <c r="Q38" s="145"/>
      <c r="S38" s="121"/>
      <c r="U38" s="102">
        <f t="shared" si="0"/>
        <v>0</v>
      </c>
      <c r="V38" s="38">
        <f t="shared" si="1"/>
        <v>0</v>
      </c>
      <c r="W38" s="38">
        <f t="shared" si="2"/>
        <v>0</v>
      </c>
    </row>
    <row r="39" spans="2:23" ht="13.5" customHeight="1" x14ac:dyDescent="0.3">
      <c r="B39" s="67" t="str">
        <f>Données!A22</f>
        <v>Contribution au dialogue social</v>
      </c>
      <c r="C39" s="48"/>
      <c r="D39" s="48"/>
      <c r="E39" s="48"/>
      <c r="F39" s="97"/>
      <c r="G39" s="49">
        <f t="shared" si="4"/>
        <v>0</v>
      </c>
      <c r="H39" s="50"/>
      <c r="I39" s="51"/>
      <c r="J39" s="85">
        <f>Données!E22</f>
        <v>1.6000000000000001E-4</v>
      </c>
      <c r="K39" s="52">
        <f t="shared" si="3"/>
        <v>0</v>
      </c>
      <c r="L39" s="122">
        <v>25</v>
      </c>
      <c r="M39" s="135"/>
      <c r="N39" s="124"/>
      <c r="O39" s="125"/>
      <c r="P39" s="120"/>
      <c r="Q39" s="145"/>
      <c r="S39" s="121"/>
      <c r="U39" s="102">
        <f t="shared" si="0"/>
        <v>0</v>
      </c>
      <c r="V39" s="38">
        <f t="shared" si="1"/>
        <v>0</v>
      </c>
      <c r="W39" s="38">
        <f t="shared" si="2"/>
        <v>0</v>
      </c>
    </row>
    <row r="40" spans="2:23" ht="13.5" customHeight="1" x14ac:dyDescent="0.3">
      <c r="B40" s="75" t="str">
        <f>Données!A20</f>
        <v>Indemnité conventionnelle de départ volontaire en retraite</v>
      </c>
      <c r="G40" s="224">
        <f>G30</f>
        <v>0</v>
      </c>
      <c r="H40" s="168"/>
      <c r="I40" s="168"/>
      <c r="J40" s="225">
        <f>Données!E20</f>
        <v>6.0000000000000001E-3</v>
      </c>
      <c r="K40" s="226">
        <f>G40*J40</f>
        <v>0</v>
      </c>
      <c r="L40" s="122">
        <v>26</v>
      </c>
      <c r="M40" s="135"/>
      <c r="N40" s="124"/>
      <c r="O40" s="125"/>
      <c r="P40" s="120"/>
      <c r="Q40" s="139"/>
      <c r="S40" s="121"/>
      <c r="U40" s="102">
        <f t="shared" si="0"/>
        <v>0</v>
      </c>
      <c r="V40" s="38">
        <f t="shared" si="1"/>
        <v>0</v>
      </c>
      <c r="W40" s="38">
        <f t="shared" si="2"/>
        <v>0</v>
      </c>
    </row>
    <row r="41" spans="2:23" ht="13.5" customHeight="1" x14ac:dyDescent="0.3">
      <c r="B41" s="359" t="str">
        <f>Données!A23</f>
        <v>Base 98,25 % du salaire brut</v>
      </c>
      <c r="C41" s="360"/>
      <c r="D41" s="360"/>
      <c r="E41" s="360"/>
      <c r="F41" s="361"/>
      <c r="G41" s="53"/>
      <c r="H41" s="69"/>
      <c r="I41" s="51"/>
      <c r="J41" s="69"/>
      <c r="K41" s="89"/>
      <c r="L41" s="122">
        <v>27</v>
      </c>
      <c r="M41" s="135"/>
      <c r="N41" s="124"/>
      <c r="O41" s="125"/>
      <c r="P41" s="147"/>
      <c r="Q41" s="139"/>
      <c r="S41" s="121"/>
      <c r="U41" s="102">
        <f t="shared" si="0"/>
        <v>0</v>
      </c>
      <c r="V41" s="38">
        <f t="shared" si="1"/>
        <v>0</v>
      </c>
      <c r="W41" s="38">
        <f t="shared" si="2"/>
        <v>0</v>
      </c>
    </row>
    <row r="42" spans="2:23" ht="13.5" customHeight="1" x14ac:dyDescent="0.3">
      <c r="B42" s="67" t="str">
        <f>Données!A24</f>
        <v>CSG + CRDS non déductible sur le salaire de base</v>
      </c>
      <c r="C42" s="48"/>
      <c r="D42" s="48"/>
      <c r="E42" s="48"/>
      <c r="F42" s="97"/>
      <c r="G42" s="49">
        <f>K26*Données!C23</f>
        <v>0</v>
      </c>
      <c r="H42" s="50">
        <f>Données!D24</f>
        <v>2.9000000000000001E-2</v>
      </c>
      <c r="I42" s="51">
        <f>G42*H42</f>
        <v>0</v>
      </c>
      <c r="J42" s="69"/>
      <c r="K42" s="89"/>
      <c r="L42" s="122">
        <v>28</v>
      </c>
      <c r="M42" s="135"/>
      <c r="N42" s="216"/>
      <c r="O42" s="125"/>
      <c r="P42" s="120"/>
      <c r="Q42" s="139"/>
      <c r="S42" s="121"/>
      <c r="U42" s="102">
        <f t="shared" si="0"/>
        <v>0</v>
      </c>
      <c r="V42" s="38">
        <f t="shared" si="1"/>
        <v>0</v>
      </c>
      <c r="W42" s="38">
        <f t="shared" si="2"/>
        <v>0</v>
      </c>
    </row>
    <row r="43" spans="2:23" ht="13.5" customHeight="1" x14ac:dyDescent="0.25">
      <c r="B43" s="67" t="str">
        <f>Données!A25</f>
        <v>CSG déductible sur le salaire de base</v>
      </c>
      <c r="C43" s="48"/>
      <c r="D43" s="48"/>
      <c r="E43" s="48"/>
      <c r="F43" s="97"/>
      <c r="G43" s="49">
        <f>G42</f>
        <v>0</v>
      </c>
      <c r="H43" s="50">
        <f>Données!D25</f>
        <v>6.8000000000000005E-2</v>
      </c>
      <c r="I43" s="51">
        <f>G43*H43</f>
        <v>0</v>
      </c>
      <c r="J43" s="69"/>
      <c r="K43" s="89"/>
      <c r="L43" s="122" t="str">
        <f>IF(DAY(EOMONTH(K1,0))&gt;=29,"29","")</f>
        <v>29</v>
      </c>
      <c r="M43" s="135"/>
      <c r="N43" s="148"/>
      <c r="O43" s="215"/>
      <c r="P43" s="120"/>
      <c r="S43" s="121"/>
      <c r="U43" s="102">
        <f t="shared" si="0"/>
        <v>0</v>
      </c>
      <c r="V43" s="38">
        <f t="shared" si="1"/>
        <v>0</v>
      </c>
      <c r="W43" s="38">
        <f t="shared" si="2"/>
        <v>0</v>
      </c>
    </row>
    <row r="44" spans="2:23" ht="13.5" customHeight="1" x14ac:dyDescent="0.25">
      <c r="B44" s="68"/>
      <c r="C44" s="23"/>
      <c r="D44" s="23"/>
      <c r="E44" s="23"/>
      <c r="F44" s="96"/>
      <c r="G44" s="54"/>
      <c r="H44" s="55"/>
      <c r="I44" s="56"/>
      <c r="J44" s="97"/>
      <c r="K44" s="89"/>
      <c r="L44" s="122" t="str">
        <f>IF(DAY(EOMONTH(K1,0))&gt;=30,"30","")</f>
        <v>30</v>
      </c>
      <c r="M44" s="135"/>
      <c r="N44" s="148"/>
      <c r="O44" s="149"/>
      <c r="P44" s="120"/>
      <c r="S44" s="121"/>
      <c r="U44" s="102">
        <f t="shared" si="0"/>
        <v>0</v>
      </c>
      <c r="V44" s="38">
        <f t="shared" si="1"/>
        <v>0</v>
      </c>
      <c r="W44" s="38">
        <f t="shared" si="2"/>
        <v>0</v>
      </c>
    </row>
    <row r="45" spans="2:23" ht="13.5" customHeight="1" x14ac:dyDescent="0.25">
      <c r="B45" s="362" t="s">
        <v>99</v>
      </c>
      <c r="C45" s="363"/>
      <c r="D45" s="363"/>
      <c r="E45" s="363"/>
      <c r="F45" s="364"/>
      <c r="G45" s="365">
        <f>ROUND(SUM(I30:I44),2)</f>
        <v>0</v>
      </c>
      <c r="H45" s="366"/>
      <c r="I45" s="367"/>
      <c r="J45" s="403">
        <f>ROUND(SUM(K30:K44),2)</f>
        <v>0</v>
      </c>
      <c r="K45" s="404"/>
      <c r="L45" s="150" t="str">
        <f>IF(DAY(EOMONTH(K1,0))=31,"31","")</f>
        <v>31</v>
      </c>
      <c r="M45" s="151"/>
      <c r="N45" s="152"/>
      <c r="O45" s="153"/>
      <c r="P45" s="154"/>
      <c r="S45" s="121"/>
      <c r="U45" s="102">
        <f t="shared" si="0"/>
        <v>0</v>
      </c>
      <c r="V45" s="38">
        <f t="shared" si="1"/>
        <v>0</v>
      </c>
      <c r="W45" s="38">
        <f t="shared" si="2"/>
        <v>0</v>
      </c>
    </row>
    <row r="46" spans="2:23" ht="12" customHeight="1" x14ac:dyDescent="0.25">
      <c r="B46" s="410"/>
      <c r="C46" s="410"/>
      <c r="D46" s="410"/>
      <c r="E46" s="410"/>
      <c r="F46" s="410"/>
      <c r="G46" s="410"/>
      <c r="H46" s="410"/>
      <c r="I46" s="417" t="s">
        <v>98</v>
      </c>
      <c r="J46" s="417"/>
      <c r="K46" s="417"/>
      <c r="L46" s="417"/>
      <c r="M46" s="155">
        <f>SUM(M15:M45)</f>
        <v>0</v>
      </c>
      <c r="N46" s="156"/>
      <c r="O46" s="156"/>
      <c r="P46" s="157"/>
      <c r="T46" s="158"/>
      <c r="U46" s="158"/>
      <c r="V46" s="38">
        <f>SUM(V15:V45)</f>
        <v>0</v>
      </c>
      <c r="W46" s="38">
        <f>SUM(W15:W45)</f>
        <v>0</v>
      </c>
    </row>
    <row r="47" spans="2:23" ht="13.5" customHeight="1" x14ac:dyDescent="0.25">
      <c r="B47" s="409"/>
      <c r="C47" s="409"/>
      <c r="D47" s="409"/>
      <c r="E47" s="409"/>
      <c r="F47" s="409"/>
      <c r="G47" s="409"/>
      <c r="H47" s="409"/>
      <c r="I47" s="418" t="s">
        <v>28</v>
      </c>
      <c r="J47" s="419"/>
      <c r="K47" s="419"/>
      <c r="L47" s="419"/>
      <c r="M47" s="420"/>
      <c r="N47" s="159">
        <f>SUM(N15:N45)</f>
        <v>0</v>
      </c>
      <c r="O47" s="160"/>
      <c r="P47" s="161"/>
    </row>
    <row r="48" spans="2:23" ht="14.25" customHeight="1" x14ac:dyDescent="0.25">
      <c r="B48" s="348" t="s">
        <v>29</v>
      </c>
      <c r="C48" s="349"/>
      <c r="D48" s="349"/>
      <c r="E48" s="349"/>
      <c r="F48" s="349"/>
      <c r="G48" s="423">
        <f>ROUND(K26-G45,2)</f>
        <v>0</v>
      </c>
      <c r="H48" s="423"/>
      <c r="I48" s="371" t="s">
        <v>30</v>
      </c>
      <c r="J48" s="372"/>
      <c r="K48" s="372"/>
      <c r="L48" s="372"/>
      <c r="M48" s="372"/>
      <c r="N48" s="372"/>
      <c r="O48" s="162">
        <f>SUM(O15:O45)</f>
        <v>0</v>
      </c>
      <c r="P48" s="163"/>
    </row>
    <row r="49" spans="2:18" ht="14.25" customHeight="1" x14ac:dyDescent="0.3">
      <c r="B49" s="350"/>
      <c r="C49" s="351"/>
      <c r="D49" s="351"/>
      <c r="E49" s="351"/>
      <c r="F49" s="351"/>
      <c r="G49" s="424"/>
      <c r="H49" s="424"/>
      <c r="I49" s="393" t="s">
        <v>100</v>
      </c>
      <c r="J49" s="394"/>
      <c r="K49" s="394"/>
      <c r="L49" s="394"/>
      <c r="M49" s="394"/>
      <c r="N49" s="164"/>
      <c r="O49" s="164"/>
      <c r="P49" s="165">
        <f>SUM(P15:P45)+M46</f>
        <v>0</v>
      </c>
    </row>
    <row r="50" spans="2:18" ht="14.25" customHeight="1" x14ac:dyDescent="0.25">
      <c r="B50" s="341" t="s">
        <v>64</v>
      </c>
      <c r="C50" s="342"/>
      <c r="D50" s="342"/>
      <c r="E50" s="342"/>
      <c r="F50" s="166" t="s">
        <v>7</v>
      </c>
      <c r="G50" s="166" t="s">
        <v>32</v>
      </c>
      <c r="H50" s="167" t="s">
        <v>9</v>
      </c>
      <c r="I50" s="330" t="s">
        <v>85</v>
      </c>
      <c r="J50" s="331"/>
      <c r="K50" s="331"/>
      <c r="L50" s="331"/>
      <c r="M50" s="331"/>
      <c r="N50" s="331"/>
      <c r="O50" s="331"/>
      <c r="P50" s="332"/>
      <c r="R50" s="168"/>
    </row>
    <row r="51" spans="2:18" ht="13.5" customHeight="1" x14ac:dyDescent="0.25">
      <c r="B51" s="373" t="s">
        <v>75</v>
      </c>
      <c r="C51" s="374"/>
      <c r="D51" s="374"/>
      <c r="E51" s="375"/>
      <c r="F51" s="220"/>
      <c r="G51" s="169"/>
      <c r="H51" s="170">
        <f>G51*F51</f>
        <v>0</v>
      </c>
      <c r="I51" s="368"/>
      <c r="J51" s="369"/>
      <c r="K51" s="369"/>
      <c r="L51" s="369"/>
      <c r="M51" s="369"/>
      <c r="N51" s="369"/>
      <c r="O51" s="369"/>
      <c r="P51" s="370"/>
      <c r="R51" s="168"/>
    </row>
    <row r="52" spans="2:18" ht="13.5" customHeight="1" x14ac:dyDescent="0.25">
      <c r="B52" s="329" t="s">
        <v>76</v>
      </c>
      <c r="C52" s="288"/>
      <c r="D52" s="288"/>
      <c r="E52" s="346"/>
      <c r="F52" s="220"/>
      <c r="G52" s="127"/>
      <c r="H52" s="171">
        <f>G52*F52</f>
        <v>0</v>
      </c>
      <c r="I52" s="313" t="s">
        <v>86</v>
      </c>
      <c r="J52" s="314"/>
      <c r="K52" s="314"/>
      <c r="L52" s="314"/>
      <c r="M52" s="314"/>
      <c r="N52" s="314"/>
      <c r="O52" s="314"/>
      <c r="P52" s="172">
        <f>W46</f>
        <v>0</v>
      </c>
    </row>
    <row r="53" spans="2:18" ht="13.5" customHeight="1" x14ac:dyDescent="0.25">
      <c r="B53" s="395" t="s">
        <v>77</v>
      </c>
      <c r="C53" s="396"/>
      <c r="D53" s="89"/>
      <c r="E53" s="97"/>
      <c r="F53" s="173"/>
      <c r="G53" s="174"/>
      <c r="H53" s="171">
        <f>G53*F53</f>
        <v>0</v>
      </c>
      <c r="I53" s="421" t="s">
        <v>101</v>
      </c>
      <c r="J53" s="422"/>
      <c r="K53" s="422"/>
      <c r="L53" s="422"/>
      <c r="M53" s="422"/>
      <c r="N53" s="422"/>
      <c r="O53" s="422"/>
      <c r="P53" s="175">
        <f>V46</f>
        <v>0</v>
      </c>
    </row>
    <row r="54" spans="2:18" ht="13.5" customHeight="1" x14ac:dyDescent="0.25">
      <c r="B54" s="217" t="s">
        <v>120</v>
      </c>
      <c r="C54" s="218"/>
      <c r="D54" s="89"/>
      <c r="E54" s="97"/>
      <c r="F54" s="173"/>
      <c r="G54" s="174"/>
      <c r="H54" s="171">
        <f>G54*F54</f>
        <v>0</v>
      </c>
      <c r="I54" s="330" t="s">
        <v>35</v>
      </c>
      <c r="J54" s="331"/>
      <c r="K54" s="331"/>
      <c r="L54" s="331"/>
      <c r="M54" s="331"/>
      <c r="N54" s="331"/>
      <c r="O54" s="331"/>
      <c r="P54" s="332"/>
    </row>
    <row r="55" spans="2:18" ht="13.5" customHeight="1" x14ac:dyDescent="0.25">
      <c r="B55" s="88" t="s">
        <v>63</v>
      </c>
      <c r="C55" s="89"/>
      <c r="D55" s="89"/>
      <c r="E55" s="97"/>
      <c r="F55" s="173"/>
      <c r="G55" s="176"/>
      <c r="H55" s="171">
        <f>G55*F55</f>
        <v>0</v>
      </c>
      <c r="I55" s="368"/>
      <c r="J55" s="369"/>
      <c r="K55" s="369"/>
      <c r="L55" s="369"/>
      <c r="M55" s="369"/>
      <c r="N55" s="369"/>
      <c r="O55" s="369"/>
      <c r="P55" s="370"/>
    </row>
    <row r="56" spans="2:18" ht="13.5" customHeight="1" x14ac:dyDescent="0.25">
      <c r="B56" s="88" t="s">
        <v>36</v>
      </c>
      <c r="C56" s="89"/>
      <c r="D56" s="89"/>
      <c r="E56" s="97"/>
      <c r="F56" s="57"/>
      <c r="G56" s="58"/>
      <c r="H56" s="177"/>
      <c r="I56" s="467" t="s">
        <v>71</v>
      </c>
      <c r="J56" s="468"/>
      <c r="K56" s="468"/>
      <c r="L56" s="468"/>
      <c r="M56" s="468"/>
      <c r="N56" s="468"/>
      <c r="O56" s="468"/>
      <c r="P56" s="387">
        <v>0</v>
      </c>
    </row>
    <row r="57" spans="2:18" ht="13.5" customHeight="1" x14ac:dyDescent="0.25">
      <c r="B57" s="414" t="s">
        <v>37</v>
      </c>
      <c r="C57" s="415"/>
      <c r="D57" s="415"/>
      <c r="E57" s="416"/>
      <c r="F57" s="57"/>
      <c r="G57" s="58"/>
      <c r="H57" s="177"/>
      <c r="I57" s="469"/>
      <c r="J57" s="470"/>
      <c r="K57" s="470"/>
      <c r="L57" s="470"/>
      <c r="M57" s="470"/>
      <c r="N57" s="470"/>
      <c r="O57" s="470"/>
      <c r="P57" s="388"/>
    </row>
    <row r="58" spans="2:18" ht="13.5" customHeight="1" x14ac:dyDescent="0.25">
      <c r="B58" s="451" t="s">
        <v>122</v>
      </c>
      <c r="C58" s="452"/>
      <c r="D58" s="452"/>
      <c r="E58" s="452"/>
      <c r="F58" s="452"/>
      <c r="G58" s="453"/>
      <c r="H58" s="180">
        <f>ROUND(SUM(H51:H57),2)-H54</f>
        <v>0</v>
      </c>
      <c r="I58" s="295" t="s">
        <v>38</v>
      </c>
      <c r="J58" s="296"/>
      <c r="K58" s="296"/>
      <c r="L58" s="296"/>
      <c r="M58" s="296"/>
      <c r="N58" s="296"/>
      <c r="O58" s="296"/>
      <c r="P58" s="297"/>
    </row>
    <row r="59" spans="2:18" ht="13.5" customHeight="1" x14ac:dyDescent="0.25">
      <c r="B59" s="389" t="s">
        <v>107</v>
      </c>
      <c r="C59" s="390"/>
      <c r="D59" s="178" t="s">
        <v>108</v>
      </c>
      <c r="E59" s="212">
        <f>E69</f>
        <v>0</v>
      </c>
      <c r="F59" s="179" t="s">
        <v>110</v>
      </c>
      <c r="G59" s="179"/>
      <c r="H59" s="181">
        <f>+E59*E60</f>
        <v>0</v>
      </c>
      <c r="I59" s="298"/>
      <c r="J59" s="299"/>
      <c r="K59" s="299"/>
      <c r="L59" s="299"/>
      <c r="M59" s="299"/>
      <c r="N59" s="299"/>
      <c r="O59" s="299"/>
      <c r="P59" s="300"/>
    </row>
    <row r="60" spans="2:18" ht="13.5" customHeight="1" x14ac:dyDescent="0.25">
      <c r="B60" s="391"/>
      <c r="C60" s="392"/>
      <c r="D60" s="209" t="s">
        <v>109</v>
      </c>
      <c r="E60" s="219"/>
      <c r="F60" s="210"/>
      <c r="G60" s="210"/>
      <c r="H60" s="211"/>
      <c r="I60" s="454"/>
      <c r="J60" s="455"/>
      <c r="K60" s="455"/>
      <c r="L60" s="455"/>
      <c r="M60" s="455"/>
      <c r="N60" s="455"/>
      <c r="O60" s="455"/>
      <c r="P60" s="456"/>
    </row>
    <row r="61" spans="2:18" ht="18" customHeight="1" x14ac:dyDescent="0.25">
      <c r="B61" s="348" t="s">
        <v>74</v>
      </c>
      <c r="C61" s="349"/>
      <c r="D61" s="349"/>
      <c r="E61" s="349"/>
      <c r="F61" s="445"/>
      <c r="G61" s="447">
        <f>G48+H58-H59</f>
        <v>0</v>
      </c>
      <c r="H61" s="448"/>
      <c r="I61" s="457"/>
      <c r="J61" s="458"/>
      <c r="K61" s="458"/>
      <c r="L61" s="458"/>
      <c r="M61" s="458"/>
      <c r="N61" s="458"/>
      <c r="O61" s="458"/>
      <c r="P61" s="459"/>
    </row>
    <row r="62" spans="2:18" ht="13.5" customHeight="1" x14ac:dyDescent="0.25">
      <c r="B62" s="350"/>
      <c r="C62" s="351"/>
      <c r="D62" s="351"/>
      <c r="E62" s="351"/>
      <c r="F62" s="446"/>
      <c r="G62" s="449"/>
      <c r="H62" s="450"/>
      <c r="I62" s="457"/>
      <c r="J62" s="458"/>
      <c r="K62" s="458"/>
      <c r="L62" s="458"/>
      <c r="M62" s="458"/>
      <c r="N62" s="458"/>
      <c r="O62" s="458"/>
      <c r="P62" s="459"/>
    </row>
    <row r="63" spans="2:18" ht="5.25" customHeight="1" x14ac:dyDescent="0.25">
      <c r="B63" s="94"/>
      <c r="C63" s="92"/>
      <c r="D63" s="92"/>
      <c r="E63" s="92"/>
      <c r="F63" s="92"/>
      <c r="G63" s="92"/>
      <c r="H63" s="95"/>
      <c r="I63" s="457"/>
      <c r="J63" s="458"/>
      <c r="K63" s="458"/>
      <c r="L63" s="458"/>
      <c r="M63" s="458"/>
      <c r="N63" s="458"/>
      <c r="O63" s="458"/>
      <c r="P63" s="459"/>
    </row>
    <row r="64" spans="2:18" ht="13.5" customHeight="1" x14ac:dyDescent="0.3">
      <c r="B64" s="182" t="s">
        <v>154</v>
      </c>
      <c r="C64" s="100"/>
      <c r="E64" s="38" t="s">
        <v>157</v>
      </c>
      <c r="F64" s="183"/>
      <c r="G64" s="101"/>
      <c r="H64" s="184"/>
      <c r="I64" s="457"/>
      <c r="J64" s="458"/>
      <c r="K64" s="458"/>
      <c r="L64" s="458"/>
      <c r="M64" s="458"/>
      <c r="N64" s="458"/>
      <c r="O64" s="458"/>
      <c r="P64" s="459"/>
    </row>
    <row r="65" spans="2:21" ht="13.5" customHeight="1" x14ac:dyDescent="0.25">
      <c r="B65" s="182" t="s">
        <v>155</v>
      </c>
      <c r="C65" s="98"/>
      <c r="D65" s="98"/>
      <c r="E65" s="98"/>
      <c r="F65" s="7"/>
      <c r="G65" s="7"/>
      <c r="H65" s="99"/>
      <c r="I65" s="457"/>
      <c r="J65" s="458"/>
      <c r="K65" s="458"/>
      <c r="L65" s="458"/>
      <c r="M65" s="458"/>
      <c r="N65" s="458"/>
      <c r="O65" s="458"/>
      <c r="P65" s="459"/>
      <c r="U65" s="185"/>
    </row>
    <row r="66" spans="2:21" ht="13.5" customHeight="1" x14ac:dyDescent="0.25">
      <c r="B66" s="182" t="s">
        <v>156</v>
      </c>
      <c r="C66" s="98"/>
      <c r="D66" s="98"/>
      <c r="E66" s="98"/>
      <c r="F66" s="78"/>
      <c r="G66" s="8"/>
      <c r="H66" s="99"/>
      <c r="I66" s="457"/>
      <c r="J66" s="458"/>
      <c r="K66" s="458"/>
      <c r="L66" s="458"/>
      <c r="M66" s="458"/>
      <c r="N66" s="458"/>
      <c r="O66" s="458"/>
      <c r="P66" s="459"/>
      <c r="U66" s="185"/>
    </row>
    <row r="67" spans="2:21" s="41" customFormat="1" ht="5.25" customHeight="1" x14ac:dyDescent="0.25">
      <c r="B67" s="186"/>
      <c r="C67" s="91"/>
      <c r="D67" s="91"/>
      <c r="E67" s="91"/>
      <c r="F67" s="187"/>
      <c r="G67" s="187"/>
      <c r="H67" s="96"/>
      <c r="I67" s="460"/>
      <c r="J67" s="461"/>
      <c r="K67" s="461"/>
      <c r="L67" s="461"/>
      <c r="M67" s="461"/>
      <c r="N67" s="461"/>
      <c r="O67" s="461"/>
      <c r="P67" s="462"/>
      <c r="S67" s="188"/>
      <c r="T67" s="188"/>
      <c r="U67" s="188"/>
    </row>
    <row r="68" spans="2:21" s="41" customFormat="1" ht="5.25" customHeight="1" x14ac:dyDescent="0.25">
      <c r="B68" s="186"/>
      <c r="C68" s="91"/>
      <c r="D68" s="91"/>
      <c r="E68" s="91"/>
      <c r="F68" s="187"/>
      <c r="G68" s="187"/>
      <c r="H68" s="96"/>
      <c r="I68" s="90"/>
      <c r="J68" s="91"/>
      <c r="K68" s="91"/>
      <c r="L68" s="91"/>
      <c r="M68" s="91"/>
      <c r="N68" s="91"/>
      <c r="O68" s="91"/>
      <c r="P68" s="29"/>
      <c r="S68" s="188"/>
      <c r="T68" s="188"/>
      <c r="U68" s="188"/>
    </row>
    <row r="69" spans="2:21" ht="13.5" customHeight="1" x14ac:dyDescent="0.25">
      <c r="B69" s="189" t="s">
        <v>58</v>
      </c>
      <c r="C69" s="463" t="s">
        <v>59</v>
      </c>
      <c r="D69" s="463"/>
      <c r="E69" s="464">
        <f>K26-G37-G45+I42+SUM(H51:H55)</f>
        <v>0</v>
      </c>
      <c r="F69" s="464"/>
      <c r="G69" s="190" t="s">
        <v>62</v>
      </c>
      <c r="H69" s="191">
        <f>SUM(H51:H55)</f>
        <v>0</v>
      </c>
      <c r="I69" s="465" t="s">
        <v>87</v>
      </c>
      <c r="J69" s="466"/>
      <c r="K69" s="192" t="s">
        <v>88</v>
      </c>
      <c r="L69" s="440">
        <f>E69</f>
        <v>0</v>
      </c>
      <c r="M69" s="440"/>
      <c r="N69" s="193" t="s">
        <v>89</v>
      </c>
      <c r="O69" s="440">
        <f>H69</f>
        <v>0</v>
      </c>
      <c r="P69" s="441"/>
    </row>
    <row r="70" spans="2:21" s="41" customFormat="1" ht="4.5" customHeight="1" x14ac:dyDescent="0.25">
      <c r="B70" s="9"/>
      <c r="C70" s="10"/>
      <c r="D70" s="10"/>
      <c r="E70" s="11"/>
      <c r="F70" s="10"/>
      <c r="G70" s="10"/>
      <c r="H70" s="10"/>
      <c r="I70" s="12"/>
      <c r="J70" s="13"/>
      <c r="K70" s="13"/>
      <c r="L70" s="13"/>
      <c r="M70" s="11"/>
      <c r="N70" s="11"/>
      <c r="O70" s="11"/>
      <c r="P70" s="11"/>
      <c r="S70" s="188"/>
      <c r="T70" s="188"/>
      <c r="U70" s="188"/>
    </row>
    <row r="71" spans="2:21" ht="13.5" customHeight="1" x14ac:dyDescent="0.25">
      <c r="B71" s="442" t="s">
        <v>39</v>
      </c>
      <c r="C71" s="443"/>
      <c r="D71" s="443"/>
      <c r="E71" s="443"/>
      <c r="F71" s="443"/>
      <c r="G71" s="443"/>
      <c r="H71" s="443"/>
      <c r="I71" s="443"/>
      <c r="J71" s="443"/>
      <c r="K71" s="443"/>
      <c r="L71" s="443"/>
      <c r="M71" s="443"/>
      <c r="N71" s="443"/>
      <c r="O71" s="443"/>
      <c r="P71" s="444"/>
    </row>
    <row r="72" spans="2:21" ht="13.5" customHeight="1" x14ac:dyDescent="0.25">
      <c r="B72" s="379" t="str">
        <f>IF(AND(MONTH(K1)&gt;=1,MONTH(K1)&lt;6),Données!A48,Données!A57)</f>
        <v>01/06/2022 au</v>
      </c>
      <c r="C72" s="380"/>
      <c r="D72" s="381" t="s">
        <v>40</v>
      </c>
      <c r="E72" s="382"/>
      <c r="F72" s="194">
        <v>0</v>
      </c>
      <c r="G72" s="195" t="s">
        <v>41</v>
      </c>
      <c r="H72" s="377"/>
      <c r="I72" s="323" t="s">
        <v>42</v>
      </c>
      <c r="J72" s="324"/>
      <c r="K72" s="425">
        <f>IF(ROUNDUP(F73/4*2.5+F72*2.5,0)+H72&gt;30,(30),(ROUNDUP(F73/4*2.5+F72*2.5,0)+H72))</f>
        <v>0</v>
      </c>
      <c r="L72" s="432" t="s">
        <v>43</v>
      </c>
      <c r="M72" s="377">
        <v>0</v>
      </c>
      <c r="N72" s="429" t="s">
        <v>44</v>
      </c>
      <c r="O72" s="324"/>
      <c r="P72" s="383">
        <f>K72-M72</f>
        <v>0</v>
      </c>
    </row>
    <row r="73" spans="2:21" ht="13.5" customHeight="1" x14ac:dyDescent="0.25">
      <c r="B73" s="355" t="str">
        <f>IF(AND(MONTH(K1)&gt;=1,MONTH(K1)&lt;6),Données!A49,Données!A58)</f>
        <v>31/05/2023 (N)</v>
      </c>
      <c r="C73" s="356"/>
      <c r="D73" s="357" t="s">
        <v>45</v>
      </c>
      <c r="E73" s="358"/>
      <c r="F73" s="194">
        <v>0</v>
      </c>
      <c r="G73" s="14" t="s">
        <v>46</v>
      </c>
      <c r="H73" s="378"/>
      <c r="I73" s="325"/>
      <c r="J73" s="326"/>
      <c r="K73" s="426"/>
      <c r="L73" s="433"/>
      <c r="M73" s="378"/>
      <c r="N73" s="325"/>
      <c r="O73" s="326"/>
      <c r="P73" s="384"/>
    </row>
    <row r="74" spans="2:21" s="48" customFormat="1" ht="3.75" customHeight="1" x14ac:dyDescent="0.25">
      <c r="B74" s="196"/>
      <c r="C74" s="15"/>
      <c r="D74" s="16"/>
      <c r="E74" s="17"/>
      <c r="F74" s="17"/>
      <c r="G74" s="18"/>
      <c r="H74" s="19"/>
      <c r="I74" s="18"/>
      <c r="J74" s="19"/>
      <c r="K74" s="18"/>
      <c r="L74" s="18"/>
      <c r="M74" s="18"/>
      <c r="N74" s="18"/>
      <c r="O74" s="18"/>
      <c r="P74" s="20"/>
      <c r="S74" s="197"/>
      <c r="T74" s="197"/>
      <c r="U74" s="197"/>
    </row>
    <row r="75" spans="2:21" ht="13.5" customHeight="1" x14ac:dyDescent="0.25">
      <c r="B75" s="385" t="str">
        <f>IF(AND(MONTH(K1)&gt;=1,MONTH(K1)&lt;6),Données!A51,Données!A60)</f>
        <v>01/06/2021 au</v>
      </c>
      <c r="C75" s="386"/>
      <c r="D75" s="381" t="s">
        <v>40</v>
      </c>
      <c r="E75" s="382"/>
      <c r="F75" s="198">
        <v>0</v>
      </c>
      <c r="G75" s="195" t="s">
        <v>41</v>
      </c>
      <c r="H75" s="377"/>
      <c r="I75" s="323" t="s">
        <v>42</v>
      </c>
      <c r="J75" s="324"/>
      <c r="K75" s="425">
        <f>IF(ROUNDUP(F76/4*2.5+F75*2.5,0)+H75&gt;30,(30),(ROUNDUP(F76/4*2.5+F75*2.5,0)+H75))</f>
        <v>0</v>
      </c>
      <c r="L75" s="427" t="s">
        <v>43</v>
      </c>
      <c r="M75" s="377">
        <v>0</v>
      </c>
      <c r="N75" s="429" t="s">
        <v>44</v>
      </c>
      <c r="O75" s="324"/>
      <c r="P75" s="430">
        <f>K75-M75</f>
        <v>0</v>
      </c>
    </row>
    <row r="76" spans="2:21" ht="13.5" customHeight="1" x14ac:dyDescent="0.25">
      <c r="B76" s="353" t="str">
        <f>IF(AND(MONTH(K1)&gt;=1,MONTH(K1)&lt;6),Données!A52,Données!A61)</f>
        <v>31/05/2022 (N-1)</v>
      </c>
      <c r="C76" s="354"/>
      <c r="D76" s="357" t="s">
        <v>45</v>
      </c>
      <c r="E76" s="358"/>
      <c r="F76" s="194">
        <v>0</v>
      </c>
      <c r="G76" s="14" t="s">
        <v>46</v>
      </c>
      <c r="H76" s="378"/>
      <c r="I76" s="325"/>
      <c r="J76" s="326"/>
      <c r="K76" s="426"/>
      <c r="L76" s="428"/>
      <c r="M76" s="378"/>
      <c r="N76" s="325"/>
      <c r="O76" s="326"/>
      <c r="P76" s="431"/>
    </row>
    <row r="77" spans="2:21" ht="13.5" customHeight="1" x14ac:dyDescent="0.25">
      <c r="B77" s="376" t="s">
        <v>47</v>
      </c>
      <c r="C77" s="376"/>
      <c r="D77" s="376"/>
      <c r="E77" s="376"/>
      <c r="F77" s="376"/>
      <c r="G77" s="376"/>
      <c r="H77" s="376"/>
      <c r="I77" s="376"/>
      <c r="J77" s="376"/>
      <c r="K77" s="376"/>
      <c r="L77" s="376"/>
      <c r="M77" s="376"/>
      <c r="N77" s="376"/>
      <c r="O77" s="376"/>
      <c r="P77" s="376"/>
    </row>
    <row r="78" spans="2:21" s="77" customFormat="1" ht="13.5" customHeight="1" x14ac:dyDescent="0.3">
      <c r="B78" s="352" t="str">
        <f>Données!A43</f>
        <v>Copyright 2023 - Reproduction interdite - Tous droits réservés à UNSA-PROASSMAT</v>
      </c>
      <c r="C78" s="352"/>
      <c r="D78" s="352"/>
      <c r="E78" s="352"/>
      <c r="F78" s="352"/>
      <c r="G78" s="352"/>
      <c r="H78" s="352"/>
      <c r="I78" s="352"/>
      <c r="J78" s="352"/>
      <c r="K78" s="352"/>
      <c r="L78" s="352"/>
      <c r="M78" s="352"/>
      <c r="N78" s="352"/>
      <c r="O78" s="352"/>
      <c r="P78" s="352"/>
      <c r="Q78" s="199"/>
      <c r="S78" s="103"/>
      <c r="T78" s="103"/>
      <c r="U78" s="103"/>
    </row>
    <row r="79" spans="2:21" ht="13.5" customHeight="1" x14ac:dyDescent="0.25"/>
    <row r="80" spans="2:21" ht="13.5" customHeight="1" x14ac:dyDescent="0.25">
      <c r="B80" s="38" t="str">
        <f ca="1">INFO("version")</f>
        <v>16.0</v>
      </c>
      <c r="C80" s="38" t="str">
        <f>Version</f>
        <v>V 2-0</v>
      </c>
      <c r="E80" s="290" t="str">
        <f>IF(MONTH(K1)=6,Données!A64,"")</f>
        <v/>
      </c>
      <c r="F80" s="290"/>
      <c r="G80" s="290"/>
      <c r="H80" s="290"/>
      <c r="I80" s="290"/>
      <c r="J80" s="290"/>
      <c r="K80" s="290"/>
      <c r="L80" s="290"/>
      <c r="M80" s="290"/>
      <c r="N80" s="290"/>
      <c r="O80" s="290"/>
      <c r="P80" s="290"/>
    </row>
    <row r="81" spans="2:16" ht="13.5" customHeight="1" x14ac:dyDescent="0.25">
      <c r="C81" s="223">
        <f>Date</f>
        <v>44925</v>
      </c>
      <c r="E81" s="290"/>
      <c r="F81" s="290"/>
      <c r="G81" s="290"/>
      <c r="H81" s="290"/>
      <c r="I81" s="290"/>
      <c r="J81" s="290"/>
      <c r="K81" s="290"/>
      <c r="L81" s="290"/>
      <c r="M81" s="290"/>
      <c r="N81" s="290"/>
      <c r="O81" s="290"/>
      <c r="P81" s="290"/>
    </row>
    <row r="82" spans="2:16" ht="13.5" customHeight="1" x14ac:dyDescent="0.25">
      <c r="E82" s="290"/>
      <c r="F82" s="290"/>
      <c r="G82" s="290"/>
      <c r="H82" s="290"/>
      <c r="I82" s="290"/>
      <c r="J82" s="290"/>
      <c r="K82" s="290"/>
      <c r="L82" s="290"/>
      <c r="M82" s="290"/>
      <c r="N82" s="290"/>
      <c r="O82" s="290"/>
      <c r="P82" s="290"/>
    </row>
    <row r="83" spans="2:16" ht="13.5" customHeight="1" x14ac:dyDescent="0.25">
      <c r="E83" s="290"/>
      <c r="F83" s="290"/>
      <c r="G83" s="290"/>
      <c r="H83" s="290"/>
      <c r="I83" s="290"/>
      <c r="J83" s="290"/>
      <c r="K83" s="290"/>
      <c r="L83" s="290"/>
      <c r="M83" s="290"/>
      <c r="N83" s="290"/>
      <c r="O83" s="290"/>
      <c r="P83" s="290"/>
    </row>
    <row r="84" spans="2:16" ht="13.5" customHeight="1" x14ac:dyDescent="0.25">
      <c r="E84" s="290"/>
      <c r="F84" s="290"/>
      <c r="G84" s="290"/>
      <c r="H84" s="290"/>
      <c r="I84" s="290"/>
      <c r="J84" s="290"/>
      <c r="K84" s="290"/>
      <c r="L84" s="290"/>
      <c r="M84" s="290"/>
      <c r="N84" s="290"/>
      <c r="O84" s="290"/>
      <c r="P84" s="290"/>
    </row>
    <row r="85" spans="2:16" ht="13.5" customHeight="1" x14ac:dyDescent="0.25"/>
    <row r="86" spans="2:16" ht="13.5" customHeight="1" x14ac:dyDescent="0.25">
      <c r="B86" s="205" t="s">
        <v>103</v>
      </c>
      <c r="C86" s="205"/>
      <c r="D86" s="205"/>
      <c r="E86" s="205"/>
      <c r="F86" s="205"/>
      <c r="G86" s="205"/>
    </row>
    <row r="87" spans="2:16" ht="13.5" customHeight="1" x14ac:dyDescent="0.25"/>
  </sheetData>
  <sheetProtection algorithmName="SHA-512" hashValue="efaZoYS36fD9qzKOsvT4Lxd+v83owG0b8p+up1kDad8t90k+v6EnW7n09Q1vxfPfLxQ78hP17QZXHXQxkyl/0g==" saltValue="HOEhQSXJ/Yc0deLiqTSSUw==" spinCount="100000" sheet="1" objects="1" scenarios="1" formatColumns="0" selectLockedCells="1"/>
  <mergeCells count="119">
    <mergeCell ref="K75:K76"/>
    <mergeCell ref="L75:L76"/>
    <mergeCell ref="N75:O76"/>
    <mergeCell ref="P75:P76"/>
    <mergeCell ref="L72:L73"/>
    <mergeCell ref="N72:O73"/>
    <mergeCell ref="K72:K73"/>
    <mergeCell ref="R2:S2"/>
    <mergeCell ref="R3:R4"/>
    <mergeCell ref="S3:S4"/>
    <mergeCell ref="O69:P69"/>
    <mergeCell ref="B71:P71"/>
    <mergeCell ref="B61:F62"/>
    <mergeCell ref="G61:H62"/>
    <mergeCell ref="B58:G58"/>
    <mergeCell ref="I52:O52"/>
    <mergeCell ref="I54:P55"/>
    <mergeCell ref="I60:P67"/>
    <mergeCell ref="C69:D69"/>
    <mergeCell ref="E69:F69"/>
    <mergeCell ref="I69:J69"/>
    <mergeCell ref="L69:M69"/>
    <mergeCell ref="I56:O57"/>
    <mergeCell ref="B25:H25"/>
    <mergeCell ref="B59:C60"/>
    <mergeCell ref="I49:M49"/>
    <mergeCell ref="B53:C53"/>
    <mergeCell ref="O12:P12"/>
    <mergeCell ref="B6:C6"/>
    <mergeCell ref="D6:H6"/>
    <mergeCell ref="B28:G28"/>
    <mergeCell ref="H28:I28"/>
    <mergeCell ref="J28:K28"/>
    <mergeCell ref="J45:K45"/>
    <mergeCell ref="D23:H23"/>
    <mergeCell ref="O13:P13"/>
    <mergeCell ref="B22:H22"/>
    <mergeCell ref="B47:H47"/>
    <mergeCell ref="B46:H46"/>
    <mergeCell ref="N9:P9"/>
    <mergeCell ref="B29:F29"/>
    <mergeCell ref="B57:E57"/>
    <mergeCell ref="B52:E52"/>
    <mergeCell ref="I46:L46"/>
    <mergeCell ref="I47:M47"/>
    <mergeCell ref="I53:O53"/>
    <mergeCell ref="G48:H49"/>
    <mergeCell ref="B78:P78"/>
    <mergeCell ref="B76:C76"/>
    <mergeCell ref="B73:C73"/>
    <mergeCell ref="D73:E73"/>
    <mergeCell ref="B41:F41"/>
    <mergeCell ref="B45:F45"/>
    <mergeCell ref="G45:I45"/>
    <mergeCell ref="B50:E50"/>
    <mergeCell ref="I50:P51"/>
    <mergeCell ref="I48:N48"/>
    <mergeCell ref="D76:E76"/>
    <mergeCell ref="B51:E51"/>
    <mergeCell ref="B77:P77"/>
    <mergeCell ref="M75:M76"/>
    <mergeCell ref="B72:C72"/>
    <mergeCell ref="D72:E72"/>
    <mergeCell ref="H72:H73"/>
    <mergeCell ref="I72:J73"/>
    <mergeCell ref="M72:M73"/>
    <mergeCell ref="P72:P73"/>
    <mergeCell ref="B75:C75"/>
    <mergeCell ref="D75:E75"/>
    <mergeCell ref="H75:H76"/>
    <mergeCell ref="P56:P57"/>
    <mergeCell ref="I75:J76"/>
    <mergeCell ref="K4:P4"/>
    <mergeCell ref="K8:P8"/>
    <mergeCell ref="B23:C23"/>
    <mergeCell ref="B2:H2"/>
    <mergeCell ref="I2:P2"/>
    <mergeCell ref="B3:C3"/>
    <mergeCell ref="D3:H3"/>
    <mergeCell ref="I3:J3"/>
    <mergeCell ref="K3:P3"/>
    <mergeCell ref="B11:P11"/>
    <mergeCell ref="B12:D12"/>
    <mergeCell ref="F12:H12"/>
    <mergeCell ref="J12:M12"/>
    <mergeCell ref="B9:H9"/>
    <mergeCell ref="B14:H14"/>
    <mergeCell ref="K10:M10"/>
    <mergeCell ref="I6:J6"/>
    <mergeCell ref="L9:M9"/>
    <mergeCell ref="B7:C7"/>
    <mergeCell ref="B24:H24"/>
    <mergeCell ref="I10:J10"/>
    <mergeCell ref="I5:J5"/>
    <mergeCell ref="B48:F49"/>
    <mergeCell ref="O1:P1"/>
    <mergeCell ref="K7:P7"/>
    <mergeCell ref="F13:H13"/>
    <mergeCell ref="I8:J8"/>
    <mergeCell ref="I7:J7"/>
    <mergeCell ref="I4:J4"/>
    <mergeCell ref="E80:P84"/>
    <mergeCell ref="B4:C4"/>
    <mergeCell ref="K6:P6"/>
    <mergeCell ref="I58:P59"/>
    <mergeCell ref="B37:F37"/>
    <mergeCell ref="K1:N1"/>
    <mergeCell ref="D1:J1"/>
    <mergeCell ref="B5:C5"/>
    <mergeCell ref="K5:P5"/>
    <mergeCell ref="D5:H5"/>
    <mergeCell ref="D4:H4"/>
    <mergeCell ref="I26:J26"/>
    <mergeCell ref="B8:C8"/>
    <mergeCell ref="B10:H10"/>
    <mergeCell ref="D8:H8"/>
    <mergeCell ref="D7:H7"/>
    <mergeCell ref="J13:M13"/>
    <mergeCell ref="I9:J9"/>
  </mergeCells>
  <conditionalFormatting sqref="M15:P44 E60">
    <cfRule type="expression" dxfId="0" priority="2" stopIfTrue="1">
      <formula>WEEKDAY(DATE($O$1,MONTH($K$1),$L15))=1</formula>
    </cfRule>
  </conditionalFormatting>
  <dataValidations disablePrompts="1" count="5">
    <dataValidation type="decimal" allowBlank="1" showInputMessage="1" showErrorMessage="1" sqref="Q16" xr:uid="{00000000-0002-0000-0100-000000000000}">
      <formula1>0</formula1>
      <formula2>300</formula2>
    </dataValidation>
    <dataValidation type="list" allowBlank="1" showInputMessage="1" showErrorMessage="1" sqref="AA3:AA4" xr:uid="{00000000-0002-0000-0100-000001000000}">
      <formula1>$K$20:$K$21</formula1>
    </dataValidation>
    <dataValidation type="list" allowBlank="1" showInputMessage="1" showErrorMessage="1" sqref="T3" xr:uid="{00000000-0002-0000-0100-000002000000}">
      <formula1>$S$6:$S$7</formula1>
    </dataValidation>
    <dataValidation type="list" allowBlank="1" showInputMessage="1" showErrorMessage="1" sqref="N9:P9" xr:uid="{00000000-0002-0000-0100-000003000000}">
      <formula1>liste</formula1>
    </dataValidation>
    <dataValidation type="list" allowBlank="1" showInputMessage="1" showErrorMessage="1" sqref="S3:S4" xr:uid="{00000000-0002-0000-0100-000004000000}">
      <formula1>OUINON</formula1>
    </dataValidation>
  </dataValidations>
  <printOptions horizontalCentered="1"/>
  <pageMargins left="0.11811023622047245" right="0.11811023622047245" top="0.15748031496062992" bottom="0.15748031496062992" header="0.31496062992125984" footer="0.31496062992125984"/>
  <pageSetup paperSize="9" scale="7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9</vt:i4>
      </vt:variant>
    </vt:vector>
  </HeadingPairs>
  <TitlesOfParts>
    <vt:vector size="10" baseType="lpstr">
      <vt:lpstr>Bulletin de Paie</vt:lpstr>
      <vt:lpstr>ANNEE_EN_COURS</vt:lpstr>
      <vt:lpstr>Date</vt:lpstr>
      <vt:lpstr>IE_Min</vt:lpstr>
      <vt:lpstr>liste</vt:lpstr>
      <vt:lpstr>MG</vt:lpstr>
      <vt:lpstr>OUINON</vt:lpstr>
      <vt:lpstr>SMIC</vt:lpstr>
      <vt:lpstr>Version</vt:lpstr>
      <vt:lpstr>'Bulletin de Paie'!Zone_d_impression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 unique accès libre</dc:title>
  <dc:creator>Céline SCHAAR</dc:creator>
  <dc:description>Pour UNSA-ASSMAT 91</dc:description>
  <cp:lastModifiedBy>Bruno GUINOIS</cp:lastModifiedBy>
  <cp:lastPrinted>2018-08-05T15:34:25Z</cp:lastPrinted>
  <dcterms:created xsi:type="dcterms:W3CDTF">2012-01-02T09:26:46Z</dcterms:created>
  <dcterms:modified xsi:type="dcterms:W3CDTF">2023-01-14T16:23:13Z</dcterms:modified>
</cp:coreProperties>
</file>